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227"/>
  <workbookPr filterPrivacy="1" defaultThemeVersion="124226"/>
  <xr:revisionPtr revIDLastSave="0" documentId="13_ncr:1_{95889FD2-B63E-4303-8EA3-EB46A8748374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5" i="1" l="1"/>
  <c r="X6" i="1" s="1"/>
  <c r="X7" i="1" s="1"/>
  <c r="C14" i="1" l="1"/>
  <c r="G14" i="1" s="1"/>
  <c r="I3" i="1"/>
  <c r="G4" i="1"/>
  <c r="H4" i="1" s="1"/>
  <c r="G5" i="1"/>
  <c r="G6" i="1"/>
  <c r="G7" i="1"/>
  <c r="G8" i="1"/>
  <c r="G9" i="1"/>
  <c r="G10" i="1"/>
  <c r="G11" i="1"/>
  <c r="G12" i="1"/>
  <c r="G13" i="1"/>
  <c r="G3" i="1"/>
  <c r="I4" i="1" l="1"/>
  <c r="H5" i="1"/>
  <c r="C15" i="1"/>
  <c r="I5" i="1" l="1"/>
  <c r="H6" i="1"/>
  <c r="E16" i="1"/>
  <c r="G15" i="1"/>
  <c r="L16" i="1" l="1"/>
  <c r="P16" i="1" s="1"/>
  <c r="K16" i="1"/>
  <c r="M16" i="1" s="1"/>
  <c r="I6" i="1"/>
  <c r="H7" i="1"/>
  <c r="E17" i="1"/>
  <c r="G16" i="1"/>
  <c r="L17" i="1" l="1"/>
  <c r="P17" i="1" s="1"/>
  <c r="K17" i="1"/>
  <c r="M17" i="1" s="1"/>
  <c r="H8" i="1"/>
  <c r="I7" i="1"/>
  <c r="E18" i="1"/>
  <c r="G17" i="1"/>
  <c r="I8" i="1" l="1"/>
  <c r="H9" i="1"/>
  <c r="K18" i="1"/>
  <c r="M18" i="1" s="1"/>
  <c r="L18" i="1"/>
  <c r="P18" i="1" s="1"/>
  <c r="E19" i="1"/>
  <c r="G18" i="1"/>
  <c r="I9" i="1" l="1"/>
  <c r="H10" i="1"/>
  <c r="K19" i="1"/>
  <c r="M19" i="1" s="1"/>
  <c r="L19" i="1"/>
  <c r="P19" i="1" s="1"/>
  <c r="E20" i="1"/>
  <c r="G19" i="1"/>
  <c r="I10" i="1" l="1"/>
  <c r="H11" i="1"/>
  <c r="G20" i="1"/>
  <c r="K20" i="1"/>
  <c r="M20" i="1" s="1"/>
  <c r="L20" i="1"/>
  <c r="P20" i="1" s="1"/>
  <c r="I11" i="1" l="1"/>
  <c r="H12" i="1"/>
  <c r="I12" i="1" l="1"/>
  <c r="H13" i="1"/>
  <c r="H14" i="1" l="1"/>
  <c r="I13" i="1"/>
  <c r="H15" i="1" l="1"/>
  <c r="I14" i="1"/>
  <c r="N16" i="1" l="1"/>
  <c r="Q16" i="1"/>
  <c r="I15" i="1"/>
  <c r="H16" i="1"/>
  <c r="Q17" i="1" l="1"/>
  <c r="R16" i="1"/>
  <c r="O16" i="1"/>
  <c r="N17" i="1"/>
  <c r="H17" i="1"/>
  <c r="I16" i="1"/>
  <c r="O17" i="1" l="1"/>
  <c r="N18" i="1"/>
  <c r="R17" i="1"/>
  <c r="Q18" i="1"/>
  <c r="I17" i="1"/>
  <c r="H18" i="1"/>
  <c r="R18" i="1" l="1"/>
  <c r="Q19" i="1"/>
  <c r="O18" i="1"/>
  <c r="N19" i="1"/>
  <c r="I18" i="1"/>
  <c r="H19" i="1"/>
  <c r="O19" i="1" l="1"/>
  <c r="N20" i="1"/>
  <c r="O20" i="1" s="1"/>
  <c r="R19" i="1"/>
  <c r="Q20" i="1"/>
  <c r="R20" i="1" s="1"/>
  <c r="I19" i="1"/>
  <c r="H20" i="1"/>
  <c r="I20" i="1" s="1"/>
</calcChain>
</file>

<file path=xl/sharedStrings.xml><?xml version="1.0" encoding="utf-8"?>
<sst xmlns="http://schemas.openxmlformats.org/spreadsheetml/2006/main" count="18" uniqueCount="18">
  <si>
    <t>Year</t>
  </si>
  <si>
    <t>Reserve Goal</t>
  </si>
  <si>
    <t>Rev hi</t>
  </si>
  <si>
    <t>Rev Low</t>
  </si>
  <si>
    <t>PI assumption</t>
  </si>
  <si>
    <t>Actual Revenues</t>
  </si>
  <si>
    <t>Actual Expenditures</t>
  </si>
  <si>
    <t>Forecast Revenues</t>
  </si>
  <si>
    <t>Forecast Expenditures</t>
  </si>
  <si>
    <t>Mid Suplus/Deficit</t>
  </si>
  <si>
    <t>Mid Ending Reserve</t>
  </si>
  <si>
    <t>Mid Reserve as % of Exp</t>
  </si>
  <si>
    <t>Hi S/D</t>
  </si>
  <si>
    <t>Hi End Res</t>
  </si>
  <si>
    <t>Hi R %Exp</t>
  </si>
  <si>
    <t>Lo S/D</t>
  </si>
  <si>
    <t>lo End Res</t>
  </si>
  <si>
    <t>Lo R %Exp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</si>
</sst>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">
    <xf numFmtId="0" fontId="0" fillId="0" borderId="0" xfId="0"/>
    <xf numFmtId="3" fontId="0" fillId="0" borderId="0" xfId="0" applyNumberFormat="1"/>
    <xf numFmtId="9" fontId="0" fillId="0" borderId="0" xfId="1" applyFont="1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7215423926895899E-2"/>
          <c:y val="1.9425688589857645E-2"/>
          <c:w val="0.85852184755634031"/>
          <c:h val="0.90111682311321417"/>
        </c:manualLayout>
      </c:layout>
      <c:barChart>
        <c:barDir val="col"/>
        <c:grouping val="clustered"/>
        <c:varyColors val="0"/>
        <c:ser>
          <c:idx val="6"/>
          <c:order val="6"/>
          <c:tx>
            <c:strRef>
              <c:f>Sheet1!$I$2</c:f>
              <c:strCache>
                <c:ptCount val="1"/>
                <c:pt idx="0">
                  <c:v>Mid Reserve as % of Exp</c:v>
                </c:pt>
              </c:strCache>
            </c:strRef>
          </c:tx>
          <c:invertIfNegative val="0"/>
          <c:val>
            <c:numRef>
              <c:f>Sheet1!$I$3:$I$20</c:f>
              <c:numCache>
                <c:formatCode>0%</c:formatCode>
                <c:ptCount val="18"/>
                <c:pt idx="0">
                  <c:v>0.25947780227380796</c:v>
                </c:pt>
                <c:pt idx="1">
                  <c:v>0.21964784581080041</c:v>
                </c:pt>
                <c:pt idx="2">
                  <c:v>0.26169116243557933</c:v>
                </c:pt>
                <c:pt idx="3">
                  <c:v>0.19414430912920061</c:v>
                </c:pt>
                <c:pt idx="4">
                  <c:v>0.20276985368546976</c:v>
                </c:pt>
                <c:pt idx="5">
                  <c:v>0.14320956681719352</c:v>
                </c:pt>
                <c:pt idx="6">
                  <c:v>9.1222740588043832E-2</c:v>
                </c:pt>
                <c:pt idx="7">
                  <c:v>4.6439909297052155E-2</c:v>
                </c:pt>
                <c:pt idx="8">
                  <c:v>7.2060386987029559E-2</c:v>
                </c:pt>
                <c:pt idx="9">
                  <c:v>0.10002158174576703</c:v>
                </c:pt>
                <c:pt idx="10">
                  <c:v>0.10174228675136116</c:v>
                </c:pt>
                <c:pt idx="11">
                  <c:v>0.12299387387387394</c:v>
                </c:pt>
                <c:pt idx="12">
                  <c:v>0.11070382372881357</c:v>
                </c:pt>
                <c:pt idx="13">
                  <c:v>0.12561014427118641</c:v>
                </c:pt>
                <c:pt idx="14">
                  <c:v>0.13865441732810449</c:v>
                </c:pt>
                <c:pt idx="15">
                  <c:v>0.14737032739043274</c:v>
                </c:pt>
                <c:pt idx="16">
                  <c:v>0.16351419519519794</c:v>
                </c:pt>
                <c:pt idx="17">
                  <c:v>0.18978688830905138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D2-4580-8FE2-AB229BADA7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5293184"/>
        <c:axId val="195291392"/>
      </c:barChart>
      <c:lineChart>
        <c:grouping val="standard"/>
        <c:varyColors val="0"/>
        <c:ser>
          <c:idx val="1"/>
          <c:order val="0"/>
          <c:tx>
            <c:strRef>
              <c:f>Sheet1!$C$2</c:f>
              <c:strCache>
                <c:ptCount val="1"/>
                <c:pt idx="0">
                  <c:v>Actual Revenues</c:v>
                </c:pt>
              </c:strCache>
            </c:strRef>
          </c:tx>
          <c:marker>
            <c:symbol val="none"/>
          </c:marker>
          <c:cat>
            <c:numRef>
              <c:f>Sheet1!$B$3:$B$20</c:f>
              <c:numCache>
                <c:formatCode>General</c:formatCode>
                <c:ptCount val="18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</c:numCache>
            </c:numRef>
          </c:cat>
          <c:val>
            <c:numRef>
              <c:f>Sheet1!$C$3:$C$20</c:f>
              <c:numCache>
                <c:formatCode>#,##0</c:formatCode>
                <c:ptCount val="18"/>
                <c:pt idx="0">
                  <c:v>33578</c:v>
                </c:pt>
                <c:pt idx="1">
                  <c:v>35582</c:v>
                </c:pt>
                <c:pt idx="2">
                  <c:v>44310</c:v>
                </c:pt>
                <c:pt idx="3">
                  <c:v>41197</c:v>
                </c:pt>
                <c:pt idx="4">
                  <c:v>43801</c:v>
                </c:pt>
                <c:pt idx="5">
                  <c:v>45868</c:v>
                </c:pt>
                <c:pt idx="6">
                  <c:v>43439</c:v>
                </c:pt>
                <c:pt idx="7">
                  <c:v>41944</c:v>
                </c:pt>
                <c:pt idx="8">
                  <c:v>48371</c:v>
                </c:pt>
                <c:pt idx="9">
                  <c:v>52678</c:v>
                </c:pt>
                <c:pt idx="10">
                  <c:v>55608</c:v>
                </c:pt>
                <c:pt idx="11">
                  <c:v>56720.160000000003</c:v>
                </c:pt>
                <c:pt idx="12">
                  <c:v>58705.365599999997</c:v>
                </c:pt>
                <c:pt idx="13">
                  <c:v>59879.472911999997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D2-4580-8FE2-AB229BADA7A9}"/>
            </c:ext>
          </c:extLst>
        </c:ser>
        <c:ser>
          <c:idx val="2"/>
          <c:order val="1"/>
          <c:tx>
            <c:strRef>
              <c:f>Sheet1!$D$2</c:f>
              <c:strCache>
                <c:ptCount val="1"/>
                <c:pt idx="0">
                  <c:v>Actual Expenditures</c:v>
                </c:pt>
              </c:strCache>
            </c:strRef>
          </c:tx>
          <c:marker>
            <c:symbol val="none"/>
          </c:marker>
          <c:cat>
            <c:numRef>
              <c:f>Sheet1!$B$3:$B$20</c:f>
              <c:numCache>
                <c:formatCode>General</c:formatCode>
                <c:ptCount val="18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</c:numCache>
            </c:numRef>
          </c:cat>
          <c:val>
            <c:numRef>
              <c:f>Sheet1!$D$3:$D$20</c:f>
              <c:numCache>
                <c:formatCode>#,##0</c:formatCode>
                <c:ptCount val="18"/>
                <c:pt idx="0">
                  <c:v>46266</c:v>
                </c:pt>
                <c:pt idx="1">
                  <c:v>39017</c:v>
                </c:pt>
                <c:pt idx="2">
                  <c:v>41912</c:v>
                </c:pt>
                <c:pt idx="3">
                  <c:v>43684</c:v>
                </c:pt>
                <c:pt idx="4">
                  <c:v>43468</c:v>
                </c:pt>
                <c:pt idx="5">
                  <c:v>47832</c:v>
                </c:pt>
                <c:pt idx="6">
                  <c:v>46085</c:v>
                </c:pt>
                <c:pt idx="7">
                  <c:v>44100</c:v>
                </c:pt>
                <c:pt idx="8">
                  <c:v>47030</c:v>
                </c:pt>
                <c:pt idx="9">
                  <c:v>50969</c:v>
                </c:pt>
                <c:pt idx="10">
                  <c:v>55100</c:v>
                </c:pt>
                <c:pt idx="11">
                  <c:v>55500</c:v>
                </c:pt>
                <c:pt idx="12" formatCode="General">
                  <c:v>59000</c:v>
                </c:pt>
                <c:pt idx="13">
                  <c:v>59000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0D2-4580-8FE2-AB229BADA7A9}"/>
            </c:ext>
          </c:extLst>
        </c:ser>
        <c:ser>
          <c:idx val="0"/>
          <c:order val="2"/>
          <c:tx>
            <c:strRef>
              <c:f>Sheet1!$E$2</c:f>
              <c:strCache>
                <c:ptCount val="1"/>
                <c:pt idx="0">
                  <c:v>Forecast Revenues</c:v>
                </c:pt>
              </c:strCache>
            </c:strRef>
          </c:tx>
          <c:marker>
            <c:symbol val="none"/>
          </c:marker>
          <c:val>
            <c:numRef>
              <c:f>Sheet1!$E$3:$E$20</c:f>
              <c:numCache>
                <c:formatCode>#,##0</c:formatCode>
                <c:ptCount val="18"/>
                <c:pt idx="13">
                  <c:v>59879.472911999997</c:v>
                </c:pt>
                <c:pt idx="14">
                  <c:v>62274.651828479997</c:v>
                </c:pt>
                <c:pt idx="15">
                  <c:v>64142.891383334398</c:v>
                </c:pt>
                <c:pt idx="16">
                  <c:v>66067.178124834434</c:v>
                </c:pt>
                <c:pt idx="17">
                  <c:v>68049.193468579469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0D2-4580-8FE2-AB229BADA7A9}"/>
            </c:ext>
          </c:extLst>
        </c:ser>
        <c:ser>
          <c:idx val="3"/>
          <c:order val="3"/>
          <c:tx>
            <c:strRef>
              <c:f>Sheet1!$F$2</c:f>
              <c:strCache>
                <c:ptCount val="1"/>
                <c:pt idx="0">
                  <c:v>Forecast Expenditures</c:v>
                </c:pt>
              </c:strCache>
            </c:strRef>
          </c:tx>
          <c:marker>
            <c:symbol val="none"/>
          </c:marker>
          <c:val>
            <c:numRef>
              <c:f>Sheet1!$F$3:$F$20</c:f>
              <c:numCache>
                <c:formatCode>#,##0</c:formatCode>
                <c:ptCount val="18"/>
                <c:pt idx="13">
                  <c:v>59000</c:v>
                </c:pt>
                <c:pt idx="14">
                  <c:v>61200</c:v>
                </c:pt>
                <c:pt idx="15">
                  <c:v>63300</c:v>
                </c:pt>
                <c:pt idx="16">
                  <c:v>64800</c:v>
                </c:pt>
                <c:pt idx="17">
                  <c:v>66100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0D2-4580-8FE2-AB229BADA7A9}"/>
            </c:ext>
          </c:extLst>
        </c:ser>
        <c:ser>
          <c:idx val="4"/>
          <c:order val="4"/>
          <c:tx>
            <c:strRef>
              <c:f>Sheet1!$K$2</c:f>
              <c:strCache>
                <c:ptCount val="1"/>
                <c:pt idx="0">
                  <c:v>Rev hi</c:v>
                </c:pt>
              </c:strCache>
            </c:strRef>
          </c:tx>
          <c:marker>
            <c:symbol val="none"/>
          </c:marker>
          <c:val>
            <c:numRef>
              <c:f>Sheet1!$K$3:$K$20</c:f>
              <c:numCache>
                <c:formatCode>General</c:formatCode>
                <c:ptCount val="18"/>
                <c:pt idx="13">
                  <c:v>61376.459734799995</c:v>
                </c:pt>
                <c:pt idx="14">
                  <c:v>63987.204753763195</c:v>
                </c:pt>
                <c:pt idx="15">
                  <c:v>66171.410323332355</c:v>
                </c:pt>
                <c:pt idx="16">
                  <c:v>68783.364985491688</c:v>
                </c:pt>
                <c:pt idx="17">
                  <c:v>72525.469414942621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0D2-4580-8FE2-AB229BADA7A9}"/>
            </c:ext>
          </c:extLst>
        </c:ser>
        <c:ser>
          <c:idx val="5"/>
          <c:order val="5"/>
          <c:tx>
            <c:strRef>
              <c:f>Sheet1!$L$2</c:f>
              <c:strCache>
                <c:ptCount val="1"/>
                <c:pt idx="0">
                  <c:v>Rev Low</c:v>
                </c:pt>
              </c:strCache>
            </c:strRef>
          </c:tx>
          <c:marker>
            <c:symbol val="none"/>
          </c:marker>
          <c:val>
            <c:numRef>
              <c:f>Sheet1!$L$3:$L$20</c:f>
              <c:numCache>
                <c:formatCode>General</c:formatCode>
                <c:ptCount val="18"/>
                <c:pt idx="13">
                  <c:v>58382.4860892</c:v>
                </c:pt>
                <c:pt idx="14">
                  <c:v>60562.098903196798</c:v>
                </c:pt>
                <c:pt idx="15">
                  <c:v>62114.372443336448</c:v>
                </c:pt>
                <c:pt idx="16">
                  <c:v>63350.991264177181</c:v>
                </c:pt>
                <c:pt idx="17">
                  <c:v>63572.91752221631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0D2-4580-8FE2-AB229BADA7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5251200"/>
        <c:axId val="195289856"/>
      </c:lineChart>
      <c:lineChart>
        <c:grouping val="standard"/>
        <c:varyColors val="0"/>
        <c:ser>
          <c:idx val="7"/>
          <c:order val="7"/>
          <c:tx>
            <c:strRef>
              <c:f>Sheet1!$J$2</c:f>
              <c:strCache>
                <c:ptCount val="1"/>
                <c:pt idx="0">
                  <c:v>Reserve Goal</c:v>
                </c:pt>
              </c:strCache>
            </c:strRef>
          </c:tx>
          <c:spPr>
            <a:ln w="19050">
              <a:solidFill>
                <a:schemeClr val="tx1"/>
              </a:solidFill>
              <a:prstDash val="dash"/>
            </a:ln>
          </c:spPr>
          <c:marker>
            <c:symbol val="none"/>
          </c:marker>
          <c:val>
            <c:numRef>
              <c:f>Sheet1!$J$3:$J$20</c:f>
              <c:numCache>
                <c:formatCode>0%</c:formatCode>
                <c:ptCount val="18"/>
                <c:pt idx="0">
                  <c:v>0.2</c:v>
                </c:pt>
                <c:pt idx="1">
                  <c:v>0.2</c:v>
                </c:pt>
                <c:pt idx="2">
                  <c:v>0.2</c:v>
                </c:pt>
                <c:pt idx="3">
                  <c:v>0.2</c:v>
                </c:pt>
                <c:pt idx="4">
                  <c:v>0.2</c:v>
                </c:pt>
                <c:pt idx="5">
                  <c:v>0.2</c:v>
                </c:pt>
                <c:pt idx="6">
                  <c:v>0.2</c:v>
                </c:pt>
                <c:pt idx="7">
                  <c:v>0.2</c:v>
                </c:pt>
                <c:pt idx="8">
                  <c:v>0.2</c:v>
                </c:pt>
                <c:pt idx="9">
                  <c:v>0.2</c:v>
                </c:pt>
                <c:pt idx="10">
                  <c:v>0.2</c:v>
                </c:pt>
                <c:pt idx="11">
                  <c:v>0.2</c:v>
                </c:pt>
                <c:pt idx="12">
                  <c:v>0.2</c:v>
                </c:pt>
                <c:pt idx="13">
                  <c:v>0.2</c:v>
                </c:pt>
                <c:pt idx="14">
                  <c:v>0.2</c:v>
                </c:pt>
                <c:pt idx="15">
                  <c:v>0.2</c:v>
                </c:pt>
                <c:pt idx="16">
                  <c:v>0.2</c:v>
                </c:pt>
                <c:pt idx="17">
                  <c:v>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40D2-4580-8FE2-AB229BADA7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5293184"/>
        <c:axId val="195291392"/>
      </c:lineChart>
      <c:catAx>
        <c:axId val="195251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95289856"/>
        <c:crosses val="autoZero"/>
        <c:auto val="1"/>
        <c:lblAlgn val="ctr"/>
        <c:lblOffset val="100"/>
        <c:noMultiLvlLbl val="0"/>
      </c:catAx>
      <c:valAx>
        <c:axId val="19528985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195251200"/>
        <c:crosses val="autoZero"/>
        <c:crossBetween val="between"/>
      </c:valAx>
      <c:valAx>
        <c:axId val="195291392"/>
        <c:scaling>
          <c:orientation val="minMax"/>
          <c:max val="1"/>
        </c:scaling>
        <c:delete val="0"/>
        <c:axPos val="r"/>
        <c:numFmt formatCode="0%" sourceLinked="1"/>
        <c:majorTickMark val="out"/>
        <c:minorTickMark val="none"/>
        <c:tickLblPos val="nextTo"/>
        <c:crossAx val="195293184"/>
        <c:crosses val="max"/>
        <c:crossBetween val="between"/>
      </c:valAx>
      <c:catAx>
        <c:axId val="195293184"/>
        <c:scaling>
          <c:orientation val="minMax"/>
        </c:scaling>
        <c:delete val="1"/>
        <c:axPos val="b"/>
        <c:majorTickMark val="out"/>
        <c:minorTickMark val="none"/>
        <c:tickLblPos val="nextTo"/>
        <c:crossAx val="195291392"/>
        <c:crosses val="autoZero"/>
        <c:auto val="1"/>
        <c:lblAlgn val="ctr"/>
        <c:lblOffset val="100"/>
        <c:noMultiLvlLbl val="0"/>
      </c:cat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52386</xdr:colOff>
      <xdr:row>22</xdr:row>
      <xdr:rowOff>100011</xdr:rowOff>
    </xdr:from>
    <xdr:to>
      <xdr:col>11</xdr:col>
      <xdr:colOff>371474</xdr:colOff>
      <xdr:row>46</xdr:row>
      <xdr:rowOff>171450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3</xdr:col>
      <xdr:colOff>409575</xdr:colOff>
      <xdr:row>50</xdr:row>
      <xdr:rowOff>85725</xdr:rowOff>
    </xdr:from>
    <xdr:to>
      <xdr:col>10</xdr:col>
      <xdr:colOff>254000</xdr:colOff>
      <xdr:row>68</xdr:row>
      <xdr:rowOff>93331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397784C-1318-4DBF-924E-0324968AFC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190750" y="9610725"/>
          <a:ext cx="6102350" cy="32651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X20"/>
  <sheetViews>
    <sheetView tabSelected="1" workbookViewId="0">
      <selection activeCell="S25" sqref="S25"/>
    </sheetView>
  </sheetViews>
  <sheetFormatPr defaultRowHeight="14.5" x14ac:dyDescent="0.35"/>
  <cols>
    <col min="2" max="2" width="5.7265625" customWidth="1"/>
    <col min="3" max="3" width="11" customWidth="1"/>
    <col min="4" max="4" width="13.90625" customWidth="1"/>
    <col min="5" max="5" width="10.453125" customWidth="1"/>
    <col min="6" max="6" width="12.7265625" bestFit="1" customWidth="1"/>
    <col min="7" max="7" width="13.7265625" bestFit="1" customWidth="1"/>
    <col min="8" max="8" width="13.54296875" customWidth="1"/>
    <col min="9" max="9" width="14.453125" customWidth="1"/>
    <col min="10" max="10" width="10.7265625" customWidth="1"/>
    <col min="11" max="11" width="12.81640625" customWidth="1"/>
    <col min="12" max="12" width="12" customWidth="1"/>
    <col min="13" max="15" width="12.453125" customWidth="1"/>
    <col min="16" max="19" width="17.26953125" customWidth="1"/>
  </cols>
  <sheetData>
    <row r="2" spans="2:24" s="3" customFormat="1" ht="52" customHeight="1" x14ac:dyDescent="0.35">
      <c r="B2" s="4" t="s">
        <v>0</v>
      </c>
      <c r="C2" s="4" t="s">
        <v>5</v>
      </c>
      <c r="D2" s="4" t="s">
        <v>6</v>
      </c>
      <c r="E2" s="4" t="s">
        <v>7</v>
      </c>
      <c r="F2" s="4" t="s">
        <v>8</v>
      </c>
      <c r="G2" s="4" t="s">
        <v>9</v>
      </c>
      <c r="H2" s="4" t="s">
        <v>10</v>
      </c>
      <c r="I2" s="4" t="s">
        <v>11</v>
      </c>
      <c r="J2" s="4" t="s">
        <v>1</v>
      </c>
      <c r="K2" s="4" t="s">
        <v>2</v>
      </c>
      <c r="L2" s="4" t="s">
        <v>3</v>
      </c>
      <c r="M2" s="4" t="s">
        <v>12</v>
      </c>
      <c r="N2" s="4" t="s">
        <v>13</v>
      </c>
      <c r="O2" s="4" t="s">
        <v>14</v>
      </c>
      <c r="P2" s="4" t="s">
        <v>15</v>
      </c>
      <c r="Q2" s="4" t="s">
        <v>16</v>
      </c>
      <c r="R2" s="4" t="s">
        <v>17</v>
      </c>
    </row>
    <row r="3" spans="2:24" x14ac:dyDescent="0.35">
      <c r="B3">
        <v>2003</v>
      </c>
      <c r="C3" s="1">
        <v>33578</v>
      </c>
      <c r="D3" s="1">
        <v>46266</v>
      </c>
      <c r="E3" s="1"/>
      <c r="F3" s="1"/>
      <c r="G3" s="1">
        <f>C3-D3</f>
        <v>-12688</v>
      </c>
      <c r="H3">
        <v>12005</v>
      </c>
      <c r="I3" s="2">
        <f>H3/D3</f>
        <v>0.25947780227380796</v>
      </c>
      <c r="J3" s="2">
        <v>0.2</v>
      </c>
      <c r="K3" s="1"/>
      <c r="L3" s="1"/>
      <c r="M3" s="1"/>
      <c r="N3" s="1"/>
      <c r="O3" s="1"/>
      <c r="P3" s="1"/>
      <c r="Q3" s="1"/>
      <c r="R3" s="1"/>
      <c r="S3" s="1"/>
      <c r="T3" s="1"/>
      <c r="U3" s="1" t="s">
        <v>4</v>
      </c>
      <c r="V3">
        <v>2.5000000000000001E-2</v>
      </c>
    </row>
    <row r="4" spans="2:24" x14ac:dyDescent="0.35">
      <c r="B4">
        <v>2004</v>
      </c>
      <c r="C4" s="1">
        <v>35582</v>
      </c>
      <c r="D4" s="1">
        <v>39017</v>
      </c>
      <c r="E4" s="1"/>
      <c r="F4" s="1"/>
      <c r="G4" s="1">
        <f t="shared" ref="G4:G15" si="0">C4-D4</f>
        <v>-3435</v>
      </c>
      <c r="H4" s="1">
        <f>H3+G4</f>
        <v>8570</v>
      </c>
      <c r="I4" s="2">
        <f t="shared" ref="I4:I15" si="1">H4/D4</f>
        <v>0.21964784581080041</v>
      </c>
      <c r="J4" s="2">
        <v>0.2</v>
      </c>
      <c r="X4">
        <v>1.1000000000000001</v>
      </c>
    </row>
    <row r="5" spans="2:24" x14ac:dyDescent="0.35">
      <c r="B5">
        <v>2005</v>
      </c>
      <c r="C5" s="1">
        <v>44310</v>
      </c>
      <c r="D5" s="1">
        <v>41912</v>
      </c>
      <c r="E5" s="1"/>
      <c r="F5" s="1"/>
      <c r="G5" s="1">
        <f t="shared" si="0"/>
        <v>2398</v>
      </c>
      <c r="H5" s="1">
        <f t="shared" ref="H5:H20" si="2">H4+G5</f>
        <v>10968</v>
      </c>
      <c r="I5" s="2">
        <f t="shared" si="1"/>
        <v>0.26169116243557933</v>
      </c>
      <c r="J5" s="2">
        <v>0.2</v>
      </c>
      <c r="K5" s="1"/>
      <c r="X5">
        <f>X4*1.15</f>
        <v>1.2649999999999999</v>
      </c>
    </row>
    <row r="6" spans="2:24" x14ac:dyDescent="0.35">
      <c r="B6">
        <v>2006</v>
      </c>
      <c r="C6" s="1">
        <v>41197</v>
      </c>
      <c r="D6" s="1">
        <v>43684</v>
      </c>
      <c r="E6" s="1"/>
      <c r="F6" s="1"/>
      <c r="G6" s="1">
        <f t="shared" si="0"/>
        <v>-2487</v>
      </c>
      <c r="H6" s="1">
        <f t="shared" si="2"/>
        <v>8481</v>
      </c>
      <c r="I6" s="2">
        <f t="shared" si="1"/>
        <v>0.19414430912920061</v>
      </c>
      <c r="J6" s="2">
        <v>0.2</v>
      </c>
      <c r="X6">
        <f>X5*1.3</f>
        <v>1.6444999999999999</v>
      </c>
    </row>
    <row r="7" spans="2:24" x14ac:dyDescent="0.35">
      <c r="B7">
        <v>2007</v>
      </c>
      <c r="C7" s="1">
        <v>43801</v>
      </c>
      <c r="D7" s="1">
        <v>43468</v>
      </c>
      <c r="E7" s="1"/>
      <c r="F7" s="1"/>
      <c r="G7" s="1">
        <f t="shared" si="0"/>
        <v>333</v>
      </c>
      <c r="H7" s="1">
        <f t="shared" si="2"/>
        <v>8814</v>
      </c>
      <c r="I7" s="2">
        <f t="shared" si="1"/>
        <v>0.20276985368546976</v>
      </c>
      <c r="J7" s="2">
        <v>0.2</v>
      </c>
      <c r="X7">
        <f>X6*1.6</f>
        <v>2.6311999999999998</v>
      </c>
    </row>
    <row r="8" spans="2:24" x14ac:dyDescent="0.35">
      <c r="B8">
        <v>2008</v>
      </c>
      <c r="C8" s="1">
        <v>45868</v>
      </c>
      <c r="D8" s="1">
        <v>47832</v>
      </c>
      <c r="E8" s="1"/>
      <c r="F8" s="1"/>
      <c r="G8" s="1">
        <f t="shared" si="0"/>
        <v>-1964</v>
      </c>
      <c r="H8" s="1">
        <f t="shared" si="2"/>
        <v>6850</v>
      </c>
      <c r="I8" s="2">
        <f t="shared" si="1"/>
        <v>0.14320956681719352</v>
      </c>
      <c r="J8" s="2">
        <v>0.2</v>
      </c>
    </row>
    <row r="9" spans="2:24" x14ac:dyDescent="0.35">
      <c r="B9">
        <v>2009</v>
      </c>
      <c r="C9" s="1">
        <v>43439</v>
      </c>
      <c r="D9" s="1">
        <v>46085</v>
      </c>
      <c r="E9" s="1"/>
      <c r="F9" s="1"/>
      <c r="G9" s="1">
        <f t="shared" si="0"/>
        <v>-2646</v>
      </c>
      <c r="H9" s="1">
        <f t="shared" si="2"/>
        <v>4204</v>
      </c>
      <c r="I9" s="2">
        <f t="shared" si="1"/>
        <v>9.1222740588043832E-2</v>
      </c>
      <c r="J9" s="2">
        <v>0.2</v>
      </c>
    </row>
    <row r="10" spans="2:24" x14ac:dyDescent="0.35">
      <c r="B10">
        <v>2010</v>
      </c>
      <c r="C10" s="1">
        <v>41944</v>
      </c>
      <c r="D10" s="1">
        <v>44100</v>
      </c>
      <c r="E10" s="1"/>
      <c r="F10" s="1"/>
      <c r="G10" s="1">
        <f t="shared" si="0"/>
        <v>-2156</v>
      </c>
      <c r="H10" s="1">
        <f t="shared" si="2"/>
        <v>2048</v>
      </c>
      <c r="I10" s="2">
        <f t="shared" si="1"/>
        <v>4.6439909297052155E-2</v>
      </c>
      <c r="J10" s="2">
        <v>0.2</v>
      </c>
    </row>
    <row r="11" spans="2:24" x14ac:dyDescent="0.35">
      <c r="B11">
        <v>2011</v>
      </c>
      <c r="C11" s="1">
        <v>48371</v>
      </c>
      <c r="D11" s="1">
        <v>47030</v>
      </c>
      <c r="E11" s="1"/>
      <c r="F11" s="1"/>
      <c r="G11" s="1">
        <f t="shared" si="0"/>
        <v>1341</v>
      </c>
      <c r="H11" s="1">
        <f t="shared" si="2"/>
        <v>3389</v>
      </c>
      <c r="I11" s="2">
        <f t="shared" si="1"/>
        <v>7.2060386987029559E-2</v>
      </c>
      <c r="J11" s="2">
        <v>0.2</v>
      </c>
    </row>
    <row r="12" spans="2:24" x14ac:dyDescent="0.35">
      <c r="B12">
        <v>2012</v>
      </c>
      <c r="C12" s="1">
        <v>52678</v>
      </c>
      <c r="D12" s="1">
        <v>50969</v>
      </c>
      <c r="E12" s="1"/>
      <c r="F12" s="1"/>
      <c r="G12" s="1">
        <f t="shared" si="0"/>
        <v>1709</v>
      </c>
      <c r="H12" s="1">
        <f t="shared" si="2"/>
        <v>5098</v>
      </c>
      <c r="I12" s="2">
        <f t="shared" si="1"/>
        <v>0.10002158174576703</v>
      </c>
      <c r="J12" s="2">
        <v>0.2</v>
      </c>
    </row>
    <row r="13" spans="2:24" x14ac:dyDescent="0.35">
      <c r="B13">
        <v>2013</v>
      </c>
      <c r="C13" s="1">
        <v>55608</v>
      </c>
      <c r="D13" s="1">
        <v>55100</v>
      </c>
      <c r="E13" s="1"/>
      <c r="F13" s="1"/>
      <c r="G13" s="1">
        <f t="shared" si="0"/>
        <v>508</v>
      </c>
      <c r="H13" s="1">
        <f t="shared" si="2"/>
        <v>5606</v>
      </c>
      <c r="I13" s="2">
        <f t="shared" si="1"/>
        <v>0.10174228675136116</v>
      </c>
      <c r="J13" s="2">
        <v>0.2</v>
      </c>
    </row>
    <row r="14" spans="2:24" x14ac:dyDescent="0.35">
      <c r="B14">
        <v>2014</v>
      </c>
      <c r="C14" s="1">
        <f>C13*1.02</f>
        <v>56720.160000000003</v>
      </c>
      <c r="D14" s="1">
        <v>55500</v>
      </c>
      <c r="E14" s="1"/>
      <c r="F14" s="1"/>
      <c r="G14" s="1">
        <f t="shared" si="0"/>
        <v>1220.1600000000035</v>
      </c>
      <c r="H14" s="1">
        <f t="shared" si="2"/>
        <v>6826.1600000000035</v>
      </c>
      <c r="I14" s="2">
        <f t="shared" si="1"/>
        <v>0.12299387387387394</v>
      </c>
      <c r="J14" s="2">
        <v>0.2</v>
      </c>
    </row>
    <row r="15" spans="2:24" x14ac:dyDescent="0.35">
      <c r="B15">
        <v>2015</v>
      </c>
      <c r="C15" s="1">
        <f>C14*1.035</f>
        <v>58705.365599999997</v>
      </c>
      <c r="D15">
        <v>59000</v>
      </c>
      <c r="G15" s="1">
        <f t="shared" si="0"/>
        <v>-294.63440000000264</v>
      </c>
      <c r="H15" s="1">
        <f t="shared" si="2"/>
        <v>6531.5256000000008</v>
      </c>
      <c r="I15" s="2">
        <f t="shared" si="1"/>
        <v>0.11070382372881357</v>
      </c>
      <c r="J15" s="2">
        <v>0.2</v>
      </c>
    </row>
    <row r="16" spans="2:24" x14ac:dyDescent="0.35">
      <c r="B16">
        <v>2016</v>
      </c>
      <c r="C16" s="1">
        <v>59879.472911999997</v>
      </c>
      <c r="D16" s="1">
        <v>59000</v>
      </c>
      <c r="E16" s="1">
        <f>C15*1.02</f>
        <v>59879.472911999997</v>
      </c>
      <c r="F16" s="1">
        <v>59000</v>
      </c>
      <c r="G16" s="1">
        <f>E16-F16</f>
        <v>879.47291199999745</v>
      </c>
      <c r="H16" s="1">
        <f t="shared" si="2"/>
        <v>7410.9985119999983</v>
      </c>
      <c r="I16" s="2">
        <f>H16/F16</f>
        <v>0.12561014427118641</v>
      </c>
      <c r="J16" s="2">
        <v>0.2</v>
      </c>
      <c r="K16">
        <f>E16+($V$3*E16)</f>
        <v>61376.459734799995</v>
      </c>
      <c r="L16">
        <f>E16-($V$3*E16)</f>
        <v>58382.4860892</v>
      </c>
      <c r="M16" s="1">
        <f>K16-F16</f>
        <v>2376.4597347999952</v>
      </c>
      <c r="N16" s="1">
        <f>M16+H15</f>
        <v>8907.9853347999961</v>
      </c>
      <c r="O16" s="2">
        <f>N16/F16</f>
        <v>0.1509828022847457</v>
      </c>
      <c r="P16" s="1">
        <f>L16-F16</f>
        <v>-617.5139108000003</v>
      </c>
      <c r="Q16" s="1">
        <f>H15+P16</f>
        <v>5914.0116892000005</v>
      </c>
      <c r="R16" s="2">
        <f>Q16/F16</f>
        <v>0.10023748625762713</v>
      </c>
    </row>
    <row r="17" spans="2:18" x14ac:dyDescent="0.35">
      <c r="B17">
        <v>2017</v>
      </c>
      <c r="E17" s="1">
        <f>E16*1.04</f>
        <v>62274.651828479997</v>
      </c>
      <c r="F17" s="1">
        <v>61200</v>
      </c>
      <c r="G17" s="1">
        <f>E17-F17</f>
        <v>1074.6518284799968</v>
      </c>
      <c r="H17" s="1">
        <f t="shared" si="2"/>
        <v>8485.6503404799951</v>
      </c>
      <c r="I17" s="2">
        <f>H17/F17</f>
        <v>0.13865441732810449</v>
      </c>
      <c r="J17" s="2">
        <v>0.2</v>
      </c>
      <c r="K17">
        <f>E17+($V$3*(E17*X4))</f>
        <v>63987.204753763195</v>
      </c>
      <c r="L17">
        <f>E17-($V$3*(E17*X4))</f>
        <v>60562.098903196798</v>
      </c>
      <c r="M17" s="1">
        <f t="shared" ref="M17:M20" si="3">K17-F17</f>
        <v>2787.2047537631952</v>
      </c>
      <c r="N17" s="1">
        <f>M17+N16</f>
        <v>11695.190088563191</v>
      </c>
      <c r="O17" s="2">
        <f t="shared" ref="O17:O20" si="4">N17/F17</f>
        <v>0.19109787726410443</v>
      </c>
      <c r="P17" s="1">
        <f t="shared" ref="P17:P20" si="5">L17-F17</f>
        <v>-637.90109680320165</v>
      </c>
      <c r="Q17" s="1">
        <f>Q16+P17</f>
        <v>5276.1105923967989</v>
      </c>
      <c r="R17" s="2">
        <f t="shared" ref="R17:R20" si="6">Q17/F17</f>
        <v>8.6210957392104562E-2</v>
      </c>
    </row>
    <row r="18" spans="2:18" x14ac:dyDescent="0.35">
      <c r="B18">
        <v>2018</v>
      </c>
      <c r="E18" s="1">
        <f>E17*1.03</f>
        <v>64142.891383334398</v>
      </c>
      <c r="F18" s="1">
        <v>63300</v>
      </c>
      <c r="G18" s="1">
        <f>E18-F18</f>
        <v>842.89138333439769</v>
      </c>
      <c r="H18" s="1">
        <f t="shared" si="2"/>
        <v>9328.5417238143928</v>
      </c>
      <c r="I18" s="2">
        <f>H18/F18</f>
        <v>0.14737032739043274</v>
      </c>
      <c r="J18" s="2">
        <v>0.2</v>
      </c>
      <c r="K18">
        <f>E18+($V$3*(E18*X5))</f>
        <v>66171.410323332355</v>
      </c>
      <c r="L18">
        <f>E18-($V$3*(E18*X5))</f>
        <v>62114.372443336448</v>
      </c>
      <c r="M18" s="1">
        <f t="shared" si="3"/>
        <v>2871.4103233323549</v>
      </c>
      <c r="N18" s="1">
        <f t="shared" ref="N18:N20" si="7">M18+N17</f>
        <v>14566.600411895546</v>
      </c>
      <c r="O18" s="2">
        <f t="shared" si="4"/>
        <v>0.23012006969819188</v>
      </c>
      <c r="P18" s="1">
        <f t="shared" si="5"/>
        <v>-1185.6275566635522</v>
      </c>
      <c r="Q18" s="1">
        <f t="shared" ref="Q18:Q20" si="8">Q17+P18</f>
        <v>4090.4830357332467</v>
      </c>
      <c r="R18" s="2">
        <f t="shared" si="6"/>
        <v>6.4620585082673723E-2</v>
      </c>
    </row>
    <row r="19" spans="2:18" x14ac:dyDescent="0.35">
      <c r="B19">
        <v>2019</v>
      </c>
      <c r="E19" s="1">
        <f>E18*1.03</f>
        <v>66067.178124834434</v>
      </c>
      <c r="F19" s="1">
        <v>64800</v>
      </c>
      <c r="G19" s="1">
        <f>E19-F19</f>
        <v>1267.1781248344341</v>
      </c>
      <c r="H19" s="1">
        <f t="shared" si="2"/>
        <v>10595.719848648827</v>
      </c>
      <c r="I19" s="2">
        <f>H19/F19</f>
        <v>0.16351419519519794</v>
      </c>
      <c r="J19" s="2">
        <v>0.2</v>
      </c>
      <c r="K19">
        <f>E19+($V$3*(E19*X6))</f>
        <v>68783.364985491688</v>
      </c>
      <c r="L19">
        <f>E19-($V$3*(E19*X6))</f>
        <v>63350.991264177181</v>
      </c>
      <c r="M19" s="1">
        <f t="shared" si="3"/>
        <v>3983.3649854916875</v>
      </c>
      <c r="N19" s="1">
        <f t="shared" si="7"/>
        <v>18549.965397387234</v>
      </c>
      <c r="O19" s="2">
        <f t="shared" si="4"/>
        <v>0.28626489810782768</v>
      </c>
      <c r="P19" s="1">
        <f t="shared" si="5"/>
        <v>-1449.0087358228193</v>
      </c>
      <c r="Q19" s="1">
        <f t="shared" si="8"/>
        <v>2641.4742999104274</v>
      </c>
      <c r="R19" s="2">
        <f t="shared" si="6"/>
        <v>4.0763492282568321E-2</v>
      </c>
    </row>
    <row r="20" spans="2:18" x14ac:dyDescent="0.35">
      <c r="B20">
        <v>2020</v>
      </c>
      <c r="E20" s="1">
        <f>E19*1.03</f>
        <v>68049.193468579469</v>
      </c>
      <c r="F20" s="1">
        <v>66100</v>
      </c>
      <c r="G20" s="1">
        <f>E20-F20</f>
        <v>1949.1934685794695</v>
      </c>
      <c r="H20" s="1">
        <f t="shared" si="2"/>
        <v>12544.913317228296</v>
      </c>
      <c r="I20" s="2">
        <f>H20/F20</f>
        <v>0.18978688830905138</v>
      </c>
      <c r="J20" s="2">
        <v>0.2</v>
      </c>
      <c r="K20">
        <f>E20+($V$3*(E20*X7))</f>
        <v>72525.469414942621</v>
      </c>
      <c r="L20">
        <f>E20-($V$3*(E20*X7))</f>
        <v>63572.91752221631</v>
      </c>
      <c r="M20" s="1">
        <f t="shared" si="3"/>
        <v>6425.4694149426214</v>
      </c>
      <c r="N20" s="1">
        <f t="shared" si="7"/>
        <v>24975.434812329855</v>
      </c>
      <c r="O20" s="2">
        <f t="shared" si="4"/>
        <v>0.37784318929394639</v>
      </c>
      <c r="P20" s="1">
        <f t="shared" si="5"/>
        <v>-2527.0824777836897</v>
      </c>
      <c r="Q20" s="1">
        <f t="shared" si="8"/>
        <v>114.39182212673768</v>
      </c>
      <c r="R20" s="2">
        <f t="shared" si="6"/>
        <v>1.7305873241563944E-3</v>
      </c>
    </row>
  </sheetData>
  <pageMargins left="0.7" right="0.7" top="0.75" bottom="0.75" header="0.3" footer="0.3"/>
  <pageSetup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2023-04-28T17:44:49Z</dcterms:modified>
</cp:coreProperties>
</file>