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xPinchak\Desktop\"/>
    </mc:Choice>
  </mc:AlternateContent>
  <xr:revisionPtr revIDLastSave="0" documentId="13_ncr:1_{DF759AAE-9CE9-48AA-9D0C-7603175AC591}" xr6:coauthVersionLast="47" xr6:coauthVersionMax="47" xr10:uidLastSave="{00000000-0000-0000-0000-000000000000}"/>
  <bookViews>
    <workbookView xWindow="28680" yWindow="-120" windowWidth="29040" windowHeight="15720" activeTab="5" xr2:uid="{E246DAFC-8987-4576-A40E-713663B174C0}"/>
  </bookViews>
  <sheets>
    <sheet name="Exhibit 6.1" sheetId="1" r:id="rId1"/>
    <sheet name="Exhibit 6.3" sheetId="2" r:id="rId2"/>
    <sheet name="Exhibit 6.6" sheetId="3" r:id="rId3"/>
    <sheet name="Exhibit 6.9" sheetId="4" r:id="rId4"/>
    <sheet name="Exhibit 6.11" sheetId="7" r:id="rId5"/>
    <sheet name="Exhibit 6.14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" l="1"/>
  <c r="E6" i="6"/>
  <c r="D6" i="6" s="1"/>
  <c r="E5" i="7"/>
  <c r="D5" i="7" s="1"/>
  <c r="F5" i="4"/>
  <c r="E29" i="3"/>
  <c r="E6" i="3"/>
  <c r="F9" i="3"/>
  <c r="F10" i="3"/>
  <c r="F11" i="3"/>
  <c r="F12" i="3"/>
  <c r="F13" i="3"/>
  <c r="F14" i="3"/>
  <c r="G14" i="3" s="1"/>
  <c r="F15" i="3"/>
  <c r="F16" i="3"/>
  <c r="F17" i="3"/>
  <c r="F18" i="3"/>
  <c r="F19" i="3"/>
  <c r="F20" i="3"/>
  <c r="F21" i="3"/>
  <c r="F22" i="3"/>
  <c r="F23" i="3"/>
  <c r="F24" i="3"/>
  <c r="G24" i="3" s="1"/>
  <c r="F25" i="3"/>
  <c r="F8" i="3"/>
  <c r="D18" i="2"/>
  <c r="D10" i="1"/>
  <c r="E10" i="1" s="1"/>
  <c r="D11" i="1"/>
  <c r="E11" i="1" s="1"/>
  <c r="D12" i="1"/>
  <c r="E12" i="1" s="1"/>
  <c r="H12" i="1" s="1"/>
  <c r="I12" i="1" s="1"/>
  <c r="D13" i="1"/>
  <c r="E13" i="1" s="1"/>
  <c r="D14" i="1"/>
  <c r="E14" i="1" s="1"/>
  <c r="D15" i="1"/>
  <c r="E15" i="1" s="1"/>
  <c r="D16" i="1"/>
  <c r="E16" i="1" s="1"/>
  <c r="F16" i="1" s="1"/>
  <c r="G16" i="1" s="1"/>
  <c r="D17" i="1"/>
  <c r="E17" i="1" s="1"/>
  <c r="D18" i="1"/>
  <c r="E18" i="1" s="1"/>
  <c r="D19" i="1"/>
  <c r="E19" i="1" s="1"/>
  <c r="D20" i="1"/>
  <c r="E20" i="1" s="1"/>
  <c r="H20" i="1" s="1"/>
  <c r="I20" i="1" s="1"/>
  <c r="D21" i="1"/>
  <c r="E21" i="1" s="1"/>
  <c r="D22" i="1"/>
  <c r="E22" i="1" s="1"/>
  <c r="D23" i="1"/>
  <c r="E23" i="1" s="1"/>
  <c r="D24" i="1"/>
  <c r="E24" i="1" s="1"/>
  <c r="H24" i="1" s="1"/>
  <c r="I24" i="1" s="1"/>
  <c r="D25" i="1"/>
  <c r="E25" i="1" s="1"/>
  <c r="D26" i="1"/>
  <c r="D9" i="1"/>
  <c r="E9" i="1" s="1"/>
  <c r="D10" i="2"/>
  <c r="D11" i="2"/>
  <c r="D12" i="2"/>
  <c r="D13" i="2"/>
  <c r="D14" i="2"/>
  <c r="D15" i="2"/>
  <c r="D16" i="2"/>
  <c r="D17" i="2"/>
  <c r="D9" i="2"/>
  <c r="G16" i="3" l="1"/>
  <c r="H16" i="3" s="1"/>
  <c r="I16" i="3" s="1"/>
  <c r="J16" i="3" s="1"/>
  <c r="G9" i="3"/>
  <c r="H9" i="3" s="1"/>
  <c r="I9" i="3" s="1"/>
  <c r="H24" i="3"/>
  <c r="I24" i="3" s="1"/>
  <c r="J24" i="3" s="1"/>
  <c r="G18" i="3"/>
  <c r="H18" i="3" s="1"/>
  <c r="I18" i="3" s="1"/>
  <c r="J18" i="3" s="1"/>
  <c r="G10" i="3"/>
  <c r="H10" i="3" s="1"/>
  <c r="I10" i="3" s="1"/>
  <c r="J10" i="3" s="1"/>
  <c r="G23" i="3"/>
  <c r="H23" i="3" s="1"/>
  <c r="I23" i="3" s="1"/>
  <c r="J23" i="3" s="1"/>
  <c r="G15" i="3"/>
  <c r="H15" i="3" s="1"/>
  <c r="I15" i="3" s="1"/>
  <c r="J15" i="3" s="1"/>
  <c r="H14" i="3"/>
  <c r="I14" i="3" s="1"/>
  <c r="J14" i="3" s="1"/>
  <c r="G22" i="3"/>
  <c r="H22" i="3" s="1"/>
  <c r="I22" i="3" s="1"/>
  <c r="J22" i="3" s="1"/>
  <c r="G7" i="6"/>
  <c r="D7" i="6" s="1"/>
  <c r="F8" i="6" s="1"/>
  <c r="E7" i="6"/>
  <c r="H7" i="6"/>
  <c r="F6" i="7"/>
  <c r="J9" i="3"/>
  <c r="G13" i="3"/>
  <c r="H13" i="3" s="1"/>
  <c r="I13" i="3" s="1"/>
  <c r="J13" i="3" s="1"/>
  <c r="G20" i="3"/>
  <c r="H20" i="3" s="1"/>
  <c r="I20" i="3" s="1"/>
  <c r="J20" i="3" s="1"/>
  <c r="G12" i="3"/>
  <c r="H12" i="3" s="1"/>
  <c r="I12" i="3" s="1"/>
  <c r="J12" i="3" s="1"/>
  <c r="G19" i="3"/>
  <c r="H19" i="3" s="1"/>
  <c r="I19" i="3" s="1"/>
  <c r="J19" i="3" s="1"/>
  <c r="G11" i="3"/>
  <c r="H11" i="3" s="1"/>
  <c r="I11" i="3" s="1"/>
  <c r="G21" i="3"/>
  <c r="H21" i="3" s="1"/>
  <c r="I21" i="3" s="1"/>
  <c r="J21" i="3" s="1"/>
  <c r="G17" i="3"/>
  <c r="H17" i="3" s="1"/>
  <c r="I17" i="3" s="1"/>
  <c r="J17" i="3" s="1"/>
  <c r="G25" i="3"/>
  <c r="H25" i="3" s="1"/>
  <c r="F18" i="1"/>
  <c r="G18" i="1" s="1"/>
  <c r="H18" i="1"/>
  <c r="I18" i="1" s="1"/>
  <c r="F10" i="1"/>
  <c r="G10" i="1" s="1"/>
  <c r="H10" i="1"/>
  <c r="I10" i="1" s="1"/>
  <c r="F9" i="1"/>
  <c r="H9" i="1"/>
  <c r="I28" i="1"/>
  <c r="F19" i="1"/>
  <c r="G19" i="1" s="1"/>
  <c r="H19" i="1"/>
  <c r="I19" i="1" s="1"/>
  <c r="F25" i="1"/>
  <c r="G25" i="1" s="1"/>
  <c r="H25" i="1"/>
  <c r="I25" i="1" s="1"/>
  <c r="H17" i="1"/>
  <c r="I17" i="1" s="1"/>
  <c r="F17" i="1"/>
  <c r="G17" i="1" s="1"/>
  <c r="H23" i="1"/>
  <c r="I23" i="1" s="1"/>
  <c r="F23" i="1"/>
  <c r="G23" i="1" s="1"/>
  <c r="H15" i="1"/>
  <c r="I15" i="1" s="1"/>
  <c r="F15" i="1"/>
  <c r="G15" i="1" s="1"/>
  <c r="F11" i="1"/>
  <c r="G11" i="1" s="1"/>
  <c r="H11" i="1"/>
  <c r="I11" i="1" s="1"/>
  <c r="H22" i="1"/>
  <c r="I22" i="1" s="1"/>
  <c r="F22" i="1"/>
  <c r="G22" i="1" s="1"/>
  <c r="H14" i="1"/>
  <c r="I14" i="1" s="1"/>
  <c r="F14" i="1"/>
  <c r="G14" i="1" s="1"/>
  <c r="H21" i="1"/>
  <c r="I21" i="1" s="1"/>
  <c r="F21" i="1"/>
  <c r="G21" i="1" s="1"/>
  <c r="H13" i="1"/>
  <c r="I13" i="1" s="1"/>
  <c r="F13" i="1"/>
  <c r="G13" i="1" s="1"/>
  <c r="F24" i="1"/>
  <c r="G24" i="1" s="1"/>
  <c r="H16" i="1"/>
  <c r="I16" i="1" s="1"/>
  <c r="F20" i="1"/>
  <c r="G20" i="1" s="1"/>
  <c r="F12" i="1"/>
  <c r="G12" i="1" s="1"/>
  <c r="G5" i="4"/>
  <c r="H5" i="4" s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G6" i="7" l="1"/>
  <c r="E6" i="7" s="1"/>
  <c r="F6" i="4"/>
  <c r="G8" i="6"/>
  <c r="J11" i="3"/>
  <c r="H29" i="3" s="1"/>
  <c r="H28" i="3"/>
  <c r="C28" i="1"/>
  <c r="C29" i="1" s="1"/>
  <c r="G9" i="1"/>
  <c r="F28" i="1" s="1"/>
  <c r="I29" i="1"/>
  <c r="I9" i="1"/>
  <c r="F29" i="1" s="1"/>
  <c r="D6" i="7" l="1"/>
  <c r="F7" i="7" s="1"/>
  <c r="G7" i="7" s="1"/>
  <c r="G6" i="4"/>
  <c r="H6" i="4" s="1"/>
  <c r="H8" i="6"/>
  <c r="E8" i="6"/>
  <c r="D8" i="6"/>
  <c r="H6" i="7"/>
  <c r="F9" i="6" l="1"/>
  <c r="F7" i="4"/>
  <c r="G9" i="6"/>
  <c r="E9" i="6"/>
  <c r="H9" i="6" l="1"/>
  <c r="G7" i="4"/>
  <c r="H7" i="4" s="1"/>
  <c r="D9" i="6"/>
  <c r="F10" i="6" s="1"/>
  <c r="F8" i="4" l="1"/>
  <c r="G10" i="6"/>
  <c r="D10" i="6"/>
  <c r="H7" i="7"/>
  <c r="E7" i="7"/>
  <c r="D7" i="7"/>
  <c r="F8" i="7" s="1"/>
  <c r="G8" i="4" l="1"/>
  <c r="H8" i="4" s="1"/>
  <c r="H10" i="6"/>
  <c r="E10" i="6"/>
  <c r="G8" i="7"/>
  <c r="H8" i="7" s="1"/>
  <c r="F9" i="4" l="1"/>
  <c r="F11" i="6"/>
  <c r="D8" i="7"/>
  <c r="E8" i="7"/>
  <c r="G9" i="4" l="1"/>
  <c r="H9" i="4" s="1"/>
  <c r="G11" i="6"/>
  <c r="D11" i="6" s="1"/>
  <c r="F9" i="7"/>
  <c r="F10" i="4" l="1"/>
  <c r="H11" i="6"/>
  <c r="E11" i="6"/>
  <c r="G9" i="7"/>
  <c r="G10" i="4" l="1"/>
  <c r="H10" i="4" s="1"/>
  <c r="F12" i="6"/>
  <c r="H9" i="7"/>
  <c r="E9" i="7"/>
  <c r="D9" i="7"/>
  <c r="F11" i="4" l="1"/>
  <c r="G12" i="6"/>
  <c r="D12" i="6" s="1"/>
  <c r="F10" i="7"/>
  <c r="G11" i="4" l="1"/>
  <c r="H11" i="4" s="1"/>
  <c r="H12" i="6"/>
  <c r="E12" i="6"/>
  <c r="G10" i="7"/>
  <c r="D10" i="7" s="1"/>
  <c r="F12" i="4" l="1"/>
  <c r="F13" i="6"/>
  <c r="H10" i="7"/>
  <c r="E10" i="7"/>
  <c r="G12" i="4" l="1"/>
  <c r="G13" i="6"/>
  <c r="D13" i="6"/>
  <c r="F11" i="7"/>
  <c r="H12" i="4" l="1"/>
  <c r="F13" i="4"/>
  <c r="H13" i="6"/>
  <c r="E13" i="6"/>
  <c r="G11" i="7"/>
  <c r="D11" i="7" s="1"/>
  <c r="G13" i="4" l="1"/>
  <c r="F14" i="6"/>
  <c r="H11" i="7"/>
  <c r="E11" i="7"/>
  <c r="F12" i="7" s="1"/>
  <c r="H13" i="4" l="1"/>
  <c r="F14" i="4"/>
  <c r="G14" i="6"/>
  <c r="G12" i="7"/>
  <c r="H12" i="7" s="1"/>
  <c r="D12" i="7" l="1"/>
  <c r="G14" i="4"/>
  <c r="H14" i="6"/>
  <c r="E14" i="6"/>
  <c r="D14" i="6"/>
  <c r="F15" i="6" s="1"/>
  <c r="E12" i="7"/>
  <c r="F13" i="7" l="1"/>
  <c r="G13" i="7" s="1"/>
  <c r="H14" i="4"/>
  <c r="F15" i="4"/>
  <c r="G15" i="6"/>
  <c r="H15" i="6" s="1"/>
  <c r="D15" i="6"/>
  <c r="E15" i="6"/>
  <c r="G15" i="4" l="1"/>
  <c r="F16" i="6"/>
  <c r="H13" i="7"/>
  <c r="E13" i="7"/>
  <c r="D13" i="7"/>
  <c r="F14" i="7" l="1"/>
  <c r="G14" i="7" s="1"/>
  <c r="H14" i="7" s="1"/>
  <c r="H15" i="4"/>
  <c r="F16" i="4"/>
  <c r="G16" i="6"/>
  <c r="D16" i="6"/>
  <c r="G16" i="4" l="1"/>
  <c r="H16" i="6"/>
  <c r="E16" i="6"/>
  <c r="D14" i="7"/>
  <c r="E14" i="7"/>
  <c r="H16" i="4" l="1"/>
  <c r="F17" i="4"/>
  <c r="F17" i="6"/>
  <c r="G17" i="6" s="1"/>
  <c r="F15" i="7"/>
  <c r="G17" i="4" l="1"/>
  <c r="H17" i="4" s="1"/>
  <c r="D17" i="6"/>
  <c r="H17" i="6"/>
  <c r="E17" i="6"/>
  <c r="G15" i="7"/>
  <c r="D15" i="7"/>
  <c r="F18" i="4" l="1"/>
  <c r="F18" i="6"/>
  <c r="H15" i="7"/>
  <c r="E15" i="7"/>
  <c r="G18" i="4" l="1"/>
  <c r="H18" i="4" s="1"/>
  <c r="G18" i="6"/>
  <c r="D18" i="6" s="1"/>
  <c r="F16" i="7"/>
  <c r="F19" i="4" l="1"/>
  <c r="H18" i="6"/>
  <c r="E18" i="6"/>
  <c r="F19" i="6"/>
  <c r="G16" i="7"/>
  <c r="G19" i="4" l="1"/>
  <c r="H19" i="4" s="1"/>
  <c r="G19" i="6"/>
  <c r="H19" i="6" s="1"/>
  <c r="H16" i="7"/>
  <c r="E16" i="7"/>
  <c r="D16" i="7"/>
  <c r="F17" i="7" l="1"/>
  <c r="G17" i="7" s="1"/>
  <c r="H17" i="7" s="1"/>
  <c r="E19" i="6"/>
  <c r="F20" i="4"/>
  <c r="D19" i="6"/>
  <c r="F20" i="6" l="1"/>
  <c r="G20" i="4"/>
  <c r="H20" i="4" s="1"/>
  <c r="G20" i="6"/>
  <c r="D20" i="6" s="1"/>
  <c r="E17" i="7"/>
  <c r="D17" i="7"/>
  <c r="F18" i="7" s="1"/>
  <c r="F21" i="4" l="1"/>
  <c r="H20" i="6"/>
  <c r="E20" i="6"/>
  <c r="G18" i="7"/>
  <c r="D18" i="7" s="1"/>
  <c r="G21" i="4" l="1"/>
  <c r="H21" i="4" s="1"/>
  <c r="F21" i="6"/>
  <c r="H18" i="7"/>
  <c r="E18" i="7"/>
  <c r="F22" i="4" l="1"/>
  <c r="G21" i="6"/>
  <c r="D21" i="6" s="1"/>
  <c r="F19" i="7"/>
  <c r="G22" i="4" l="1"/>
  <c r="H22" i="4" s="1"/>
  <c r="H21" i="6"/>
  <c r="E21" i="6"/>
  <c r="G19" i="7"/>
  <c r="F23" i="4" l="1"/>
  <c r="F22" i="6"/>
  <c r="H19" i="7"/>
  <c r="E19" i="7"/>
  <c r="D19" i="7"/>
  <c r="G23" i="4" l="1"/>
  <c r="H23" i="4" s="1"/>
  <c r="G22" i="6"/>
  <c r="D22" i="6" s="1"/>
  <c r="F20" i="7"/>
  <c r="G20" i="7" s="1"/>
  <c r="H20" i="7" s="1"/>
  <c r="F24" i="4" l="1"/>
  <c r="G24" i="4" s="1"/>
  <c r="H24" i="4" s="1"/>
  <c r="H29" i="4" s="1"/>
  <c r="H28" i="4"/>
  <c r="H22" i="6"/>
  <c r="E22" i="6"/>
  <c r="D20" i="7"/>
  <c r="E20" i="7"/>
  <c r="F23" i="6" l="1"/>
  <c r="F21" i="7"/>
  <c r="G23" i="6" l="1"/>
  <c r="G21" i="7"/>
  <c r="H23" i="6" l="1"/>
  <c r="E23" i="6"/>
  <c r="D23" i="6"/>
  <c r="F24" i="6" s="1"/>
  <c r="H21" i="7"/>
  <c r="E21" i="7"/>
  <c r="D21" i="7"/>
  <c r="F22" i="7" l="1"/>
  <c r="G22" i="7" s="1"/>
  <c r="G24" i="6"/>
  <c r="H24" i="6" s="1"/>
  <c r="E24" i="6"/>
  <c r="D24" i="6" l="1"/>
  <c r="F25" i="6" s="1"/>
  <c r="G25" i="6" s="1"/>
  <c r="H25" i="6" s="1"/>
  <c r="H22" i="7"/>
  <c r="E22" i="7"/>
  <c r="D22" i="7"/>
  <c r="F23" i="7" s="1"/>
  <c r="E25" i="6"/>
  <c r="D25" i="6" l="1"/>
  <c r="F26" i="6" s="1"/>
  <c r="G23" i="7"/>
  <c r="D23" i="7"/>
  <c r="G26" i="6" l="1"/>
  <c r="D26" i="6"/>
  <c r="H23" i="7"/>
  <c r="E23" i="7"/>
  <c r="G31" i="6" l="1"/>
  <c r="E26" i="6"/>
  <c r="H26" i="6"/>
  <c r="G30" i="6" s="1"/>
  <c r="F27" i="6"/>
  <c r="F24" i="7"/>
  <c r="G24" i="7" l="1"/>
  <c r="H24" i="7" l="1"/>
  <c r="E24" i="7"/>
  <c r="D24" i="7"/>
  <c r="F25" i="7" l="1"/>
  <c r="G25" i="7" s="1"/>
  <c r="H25" i="7" s="1"/>
  <c r="D25" i="7" l="1"/>
  <c r="E25" i="7"/>
  <c r="F26" i="7" s="1"/>
</calcChain>
</file>

<file path=xl/sharedStrings.xml><?xml version="1.0" encoding="utf-8"?>
<sst xmlns="http://schemas.openxmlformats.org/spreadsheetml/2006/main" count="161" uniqueCount="39">
  <si>
    <t>Year</t>
  </si>
  <si>
    <t>Motor Fuel Revenue</t>
  </si>
  <si>
    <t>Forecast</t>
  </si>
  <si>
    <t>Error</t>
  </si>
  <si>
    <t>Squared Error</t>
  </si>
  <si>
    <t>Absolute Error</t>
  </si>
  <si>
    <t xml:space="preserve"> Percentage Error</t>
  </si>
  <si>
    <t>Absolute Percentage Error</t>
  </si>
  <si>
    <t>NA</t>
  </si>
  <si>
    <t>MSE=</t>
  </si>
  <si>
    <t>MAE=</t>
  </si>
  <si>
    <t>ME=</t>
  </si>
  <si>
    <t>RMSE=</t>
  </si>
  <si>
    <t>MAPE=</t>
  </si>
  <si>
    <t>MPE=</t>
  </si>
  <si>
    <t>Exhibit 6.1 - Motor Fuel Tax Revenue, Forecasts, and Error Statistics</t>
  </si>
  <si>
    <t>???</t>
  </si>
  <si>
    <t>MA3 Forecast</t>
  </si>
  <si>
    <t>Exhibit 6.3 - Moving Average Forecast</t>
  </si>
  <si>
    <t xml:space="preserve">Income Tax Revenue </t>
  </si>
  <si>
    <t>Trend</t>
  </si>
  <si>
    <t>Level MA3</t>
  </si>
  <si>
    <t>Trend MA3</t>
  </si>
  <si>
    <t>e</t>
  </si>
  <si>
    <r>
      <t>e</t>
    </r>
    <r>
      <rPr>
        <b/>
        <vertAlign val="superscript"/>
        <sz val="10"/>
        <color rgb="FF000000"/>
        <rFont val="Arial"/>
        <family val="2"/>
      </rPr>
      <t>2</t>
    </r>
  </si>
  <si>
    <t>L=</t>
  </si>
  <si>
    <t>(L+1)/2=</t>
  </si>
  <si>
    <t xml:space="preserve">Exhibit 6.6 - Moving Average of the Trend Forecast for Income Tax Revenue (in Thousands of 2012 dollars) </t>
  </si>
  <si>
    <t>Motor fuels Revenue</t>
  </si>
  <si>
    <t>α=</t>
  </si>
  <si>
    <t>Exhibit 6.9 - Single Exponential Smoothing Forecast for Motor Fuel Tax Revenue (in thousands of 2012 dollars)</t>
  </si>
  <si>
    <t>Income Tax Revenue</t>
  </si>
  <si>
    <t>Level</t>
  </si>
  <si>
    <t>Initialize</t>
  </si>
  <si>
    <t>Exhibit 6.11 - Holt Exponential Smoothing for West Virginia Income Tax</t>
  </si>
  <si>
    <t>α =</t>
  </si>
  <si>
    <t>β =</t>
  </si>
  <si>
    <t>φ =</t>
  </si>
  <si>
    <t xml:space="preserve">Exhibit 6.14 - Damped Trend Exponential Smoothing for West Virginia Income Tax (in Thousands of 2012 dollars)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</si>
</sst>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0" fillId="0" borderId="0" xfId="1" applyNumberFormat="1" applyFont="1"/>
    <xf numFmtId="0" fontId="5" fillId="2" borderId="5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1" fontId="4" fillId="3" borderId="5" xfId="0" applyNumberFormat="1" applyFont="1" applyFill="1" applyBorder="1" applyAlignment="1">
      <alignment horizontal="right" vertical="center"/>
    </xf>
    <xf numFmtId="1" fontId="4" fillId="0" borderId="5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4" fontId="0" fillId="0" borderId="0" xfId="0" applyNumberFormat="1"/>
    <xf numFmtId="165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" fontId="0" fillId="0" borderId="0" xfId="0" applyNumberFormat="1"/>
    <xf numFmtId="1" fontId="4" fillId="5" borderId="5" xfId="0" applyNumberFormat="1" applyFont="1" applyFill="1" applyBorder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3D5C3-C184-41DE-8EDE-3A73842C9863}">
  <dimension ref="B1:O29"/>
  <sheetViews>
    <sheetView workbookViewId="0">
      <selection activeCell="P4" sqref="P4"/>
    </sheetView>
  </sheetViews>
  <sheetFormatPr defaultRowHeight="14.5" x14ac:dyDescent="0.35"/>
  <cols>
    <col min="3" max="3" width="9.1796875" customWidth="1"/>
    <col min="4" max="4" width="9" customWidth="1"/>
    <col min="5" max="6" width="9.1796875" customWidth="1"/>
    <col min="7" max="7" width="9.26953125" customWidth="1"/>
    <col min="8" max="8" width="12.54296875" customWidth="1"/>
    <col min="9" max="9" width="12.90625" customWidth="1"/>
  </cols>
  <sheetData>
    <row r="1" spans="2:15" ht="15" thickBot="1" x14ac:dyDescent="0.4"/>
    <row r="2" spans="2:15" ht="20.5" customHeight="1" thickBot="1" x14ac:dyDescent="0.4">
      <c r="B2" s="61" t="s">
        <v>15</v>
      </c>
      <c r="C2" s="62"/>
      <c r="D2" s="62"/>
      <c r="E2" s="62"/>
      <c r="F2" s="62"/>
      <c r="G2" s="62"/>
      <c r="H2" s="62"/>
      <c r="I2" s="63"/>
    </row>
    <row r="3" spans="2:15" ht="20.5" customHeight="1" thickBot="1" x14ac:dyDescent="0.4">
      <c r="B3" s="60"/>
      <c r="C3" s="60"/>
      <c r="D3" s="60"/>
      <c r="E3" s="60"/>
      <c r="F3" s="60"/>
      <c r="G3" s="60"/>
      <c r="H3" s="60"/>
      <c r="I3" s="60"/>
    </row>
    <row r="4" spans="2:15" ht="27" customHeight="1" x14ac:dyDescent="0.35">
      <c r="B4" s="46" t="s">
        <v>0</v>
      </c>
      <c r="C4" s="48" t="s">
        <v>1</v>
      </c>
      <c r="D4" s="44" t="s">
        <v>2</v>
      </c>
      <c r="E4" s="44" t="s">
        <v>3</v>
      </c>
      <c r="F4" s="44" t="s">
        <v>4</v>
      </c>
      <c r="G4" s="44" t="s">
        <v>5</v>
      </c>
      <c r="H4" s="44" t="s">
        <v>6</v>
      </c>
      <c r="I4" s="44" t="s">
        <v>7</v>
      </c>
    </row>
    <row r="5" spans="2:15" ht="15" thickBot="1" x14ac:dyDescent="0.4">
      <c r="B5" s="47"/>
      <c r="C5" s="49"/>
      <c r="D5" s="45"/>
      <c r="E5" s="45"/>
      <c r="F5" s="45"/>
      <c r="G5" s="45"/>
      <c r="H5" s="45"/>
      <c r="I5" s="45"/>
    </row>
    <row r="6" spans="2:15" ht="15" thickBot="1" x14ac:dyDescent="0.4">
      <c r="B6" s="1">
        <v>1993</v>
      </c>
      <c r="C6" s="2">
        <v>141</v>
      </c>
      <c r="D6" s="3" t="s">
        <v>8</v>
      </c>
      <c r="E6" s="3" t="s">
        <v>8</v>
      </c>
      <c r="F6" s="3" t="s">
        <v>8</v>
      </c>
      <c r="G6" s="3" t="s">
        <v>8</v>
      </c>
      <c r="H6" s="3" t="s">
        <v>8</v>
      </c>
      <c r="I6" s="3" t="s">
        <v>8</v>
      </c>
    </row>
    <row r="7" spans="2:15" ht="15" thickBot="1" x14ac:dyDescent="0.4">
      <c r="B7" s="1">
        <v>1994</v>
      </c>
      <c r="C7" s="2">
        <v>147</v>
      </c>
      <c r="D7" s="3" t="s">
        <v>8</v>
      </c>
      <c r="E7" s="3" t="s">
        <v>8</v>
      </c>
      <c r="F7" s="3" t="s">
        <v>8</v>
      </c>
      <c r="G7" s="3" t="s">
        <v>8</v>
      </c>
      <c r="H7" s="3" t="s">
        <v>8</v>
      </c>
      <c r="I7" s="3" t="s">
        <v>8</v>
      </c>
    </row>
    <row r="8" spans="2:15" ht="15" thickBot="1" x14ac:dyDescent="0.4">
      <c r="B8" s="1">
        <v>1995</v>
      </c>
      <c r="C8" s="2">
        <v>153</v>
      </c>
      <c r="D8" s="3" t="s">
        <v>8</v>
      </c>
      <c r="E8" s="3" t="s">
        <v>8</v>
      </c>
      <c r="F8" s="3" t="s">
        <v>8</v>
      </c>
      <c r="G8" s="3" t="s">
        <v>8</v>
      </c>
      <c r="H8" s="3" t="s">
        <v>8</v>
      </c>
      <c r="I8" s="3" t="s">
        <v>8</v>
      </c>
    </row>
    <row r="9" spans="2:15" ht="15" thickBot="1" x14ac:dyDescent="0.4">
      <c r="B9" s="1">
        <v>1996</v>
      </c>
      <c r="C9" s="2">
        <v>159</v>
      </c>
      <c r="D9" s="28">
        <f>AVERAGE(C6:C8)</f>
        <v>147</v>
      </c>
      <c r="E9" s="28">
        <f>(C9-D9)</f>
        <v>12</v>
      </c>
      <c r="F9" s="27">
        <f>(E9)^2</f>
        <v>144</v>
      </c>
      <c r="G9" s="28">
        <f>SQRT(F9)</f>
        <v>12</v>
      </c>
      <c r="H9" s="23">
        <f>(E9)/(C9)</f>
        <v>7.5471698113207544E-2</v>
      </c>
      <c r="I9" s="23">
        <f>ABS(H9)</f>
        <v>7.5471698113207544E-2</v>
      </c>
    </row>
    <row r="10" spans="2:15" ht="15" thickBot="1" x14ac:dyDescent="0.4">
      <c r="B10" s="1">
        <v>1997</v>
      </c>
      <c r="C10" s="2">
        <v>212</v>
      </c>
      <c r="D10" s="28">
        <f t="shared" ref="D10:D26" si="0">AVERAGE(C7:C9)</f>
        <v>153</v>
      </c>
      <c r="E10" s="28">
        <f t="shared" ref="E10:E25" si="1">(C10-D10)</f>
        <v>59</v>
      </c>
      <c r="F10" s="27">
        <f t="shared" ref="F10:F25" si="2">(E10)^2</f>
        <v>3481</v>
      </c>
      <c r="G10" s="28">
        <f t="shared" ref="G10:G25" si="3">SQRT(F10)</f>
        <v>59</v>
      </c>
      <c r="H10" s="23">
        <f t="shared" ref="H10:H25" si="4">(E10)/(C10)</f>
        <v>0.27830188679245282</v>
      </c>
      <c r="I10" s="23">
        <f t="shared" ref="I10:I25" si="5">ABS(H10)</f>
        <v>0.27830188679245282</v>
      </c>
    </row>
    <row r="11" spans="2:15" ht="15" thickBot="1" x14ac:dyDescent="0.4">
      <c r="B11" s="1">
        <v>1998</v>
      </c>
      <c r="C11" s="2">
        <v>207</v>
      </c>
      <c r="D11" s="28">
        <f t="shared" si="0"/>
        <v>174.66666666666666</v>
      </c>
      <c r="E11" s="28">
        <f t="shared" si="1"/>
        <v>32.333333333333343</v>
      </c>
      <c r="F11" s="27">
        <f t="shared" si="2"/>
        <v>1045.444444444445</v>
      </c>
      <c r="G11" s="28">
        <f t="shared" si="3"/>
        <v>32.333333333333343</v>
      </c>
      <c r="H11" s="23">
        <f t="shared" si="4"/>
        <v>0.15619967793880843</v>
      </c>
      <c r="I11" s="23">
        <f t="shared" si="5"/>
        <v>0.15619967793880843</v>
      </c>
    </row>
    <row r="12" spans="2:15" ht="15" thickBot="1" x14ac:dyDescent="0.4">
      <c r="B12" s="1">
        <v>1999</v>
      </c>
      <c r="C12" s="2">
        <v>212</v>
      </c>
      <c r="D12" s="28">
        <f t="shared" si="0"/>
        <v>192.66666666666666</v>
      </c>
      <c r="E12" s="28">
        <f t="shared" si="1"/>
        <v>19.333333333333343</v>
      </c>
      <c r="F12" s="27">
        <f t="shared" si="2"/>
        <v>373.77777777777817</v>
      </c>
      <c r="G12" s="28">
        <f t="shared" si="3"/>
        <v>19.333333333333343</v>
      </c>
      <c r="H12" s="23">
        <f t="shared" si="4"/>
        <v>9.1194968553459169E-2</v>
      </c>
      <c r="I12" s="23">
        <f t="shared" si="5"/>
        <v>9.1194968553459169E-2</v>
      </c>
    </row>
    <row r="13" spans="2:15" ht="15" thickBot="1" x14ac:dyDescent="0.4">
      <c r="B13" s="1">
        <v>2000</v>
      </c>
      <c r="C13" s="2">
        <v>209</v>
      </c>
      <c r="D13" s="28">
        <f t="shared" si="0"/>
        <v>210.33333333333334</v>
      </c>
      <c r="E13" s="28">
        <f t="shared" si="1"/>
        <v>-1.3333333333333428</v>
      </c>
      <c r="F13" s="27">
        <f t="shared" si="2"/>
        <v>1.777777777777803</v>
      </c>
      <c r="G13" s="28">
        <f t="shared" si="3"/>
        <v>1.3333333333333428</v>
      </c>
      <c r="H13" s="23">
        <f t="shared" si="4"/>
        <v>-6.3795853269537931E-3</v>
      </c>
      <c r="I13" s="23">
        <f t="shared" si="5"/>
        <v>6.3795853269537931E-3</v>
      </c>
    </row>
    <row r="14" spans="2:15" ht="15" thickBot="1" x14ac:dyDescent="0.4">
      <c r="B14" s="1">
        <v>2001</v>
      </c>
      <c r="C14" s="2">
        <v>208</v>
      </c>
      <c r="D14" s="28">
        <f t="shared" si="0"/>
        <v>209.33333333333334</v>
      </c>
      <c r="E14" s="28">
        <f t="shared" si="1"/>
        <v>-1.3333333333333428</v>
      </c>
      <c r="F14" s="27">
        <f t="shared" si="2"/>
        <v>1.777777777777803</v>
      </c>
      <c r="G14" s="28">
        <f t="shared" si="3"/>
        <v>1.3333333333333428</v>
      </c>
      <c r="H14" s="23">
        <f t="shared" si="4"/>
        <v>-6.410256410256456E-3</v>
      </c>
      <c r="I14" s="23">
        <f t="shared" si="5"/>
        <v>6.410256410256456E-3</v>
      </c>
    </row>
    <row r="15" spans="2:15" ht="15" thickBot="1" x14ac:dyDescent="0.4">
      <c r="B15" s="1">
        <v>2002</v>
      </c>
      <c r="C15" s="2">
        <v>214</v>
      </c>
      <c r="D15" s="28">
        <f t="shared" si="0"/>
        <v>209.66666666666666</v>
      </c>
      <c r="E15" s="28">
        <f t="shared" si="1"/>
        <v>4.3333333333333428</v>
      </c>
      <c r="F15" s="27">
        <f t="shared" si="2"/>
        <v>18.77777777777786</v>
      </c>
      <c r="G15" s="28">
        <f t="shared" si="3"/>
        <v>4.3333333333333428</v>
      </c>
      <c r="H15" s="23">
        <f t="shared" si="4"/>
        <v>2.0249221183800667E-2</v>
      </c>
      <c r="I15" s="23">
        <f t="shared" si="5"/>
        <v>2.0249221183800667E-2</v>
      </c>
      <c r="O15" s="7"/>
    </row>
    <row r="16" spans="2:15" ht="15" thickBot="1" x14ac:dyDescent="0.4">
      <c r="B16" s="1">
        <v>2003</v>
      </c>
      <c r="C16" s="2">
        <v>211</v>
      </c>
      <c r="D16" s="28">
        <f t="shared" si="0"/>
        <v>210.33333333333334</v>
      </c>
      <c r="E16" s="28">
        <f t="shared" si="1"/>
        <v>0.66666666666665719</v>
      </c>
      <c r="F16" s="27">
        <f t="shared" si="2"/>
        <v>0.44444444444443182</v>
      </c>
      <c r="G16" s="28">
        <f t="shared" si="3"/>
        <v>0.66666666666665719</v>
      </c>
      <c r="H16" s="23">
        <f t="shared" si="4"/>
        <v>3.1595576619272855E-3</v>
      </c>
      <c r="I16" s="23">
        <f t="shared" si="5"/>
        <v>3.1595576619272855E-3</v>
      </c>
      <c r="M16" s="29"/>
    </row>
    <row r="17" spans="2:9" ht="15" thickBot="1" x14ac:dyDescent="0.4">
      <c r="B17" s="1">
        <v>2004</v>
      </c>
      <c r="C17" s="2">
        <v>218</v>
      </c>
      <c r="D17" s="28">
        <f t="shared" si="0"/>
        <v>211</v>
      </c>
      <c r="E17" s="28">
        <f t="shared" si="1"/>
        <v>7</v>
      </c>
      <c r="F17" s="27">
        <f t="shared" si="2"/>
        <v>49</v>
      </c>
      <c r="G17" s="28">
        <f t="shared" si="3"/>
        <v>7</v>
      </c>
      <c r="H17" s="23">
        <f t="shared" si="4"/>
        <v>3.2110091743119268E-2</v>
      </c>
      <c r="I17" s="23">
        <f t="shared" si="5"/>
        <v>3.2110091743119268E-2</v>
      </c>
    </row>
    <row r="18" spans="2:9" ht="15" thickBot="1" x14ac:dyDescent="0.4">
      <c r="B18" s="1">
        <v>2005</v>
      </c>
      <c r="C18" s="2">
        <v>220</v>
      </c>
      <c r="D18" s="28">
        <f t="shared" si="0"/>
        <v>214.33333333333334</v>
      </c>
      <c r="E18" s="28">
        <f t="shared" si="1"/>
        <v>5.6666666666666572</v>
      </c>
      <c r="F18" s="27">
        <f t="shared" si="2"/>
        <v>32.111111111111001</v>
      </c>
      <c r="G18" s="28">
        <f t="shared" si="3"/>
        <v>5.6666666666666572</v>
      </c>
      <c r="H18" s="23">
        <f t="shared" si="4"/>
        <v>2.5757575757575715E-2</v>
      </c>
      <c r="I18" s="23">
        <f t="shared" si="5"/>
        <v>2.5757575757575715E-2</v>
      </c>
    </row>
    <row r="19" spans="2:9" ht="15" thickBot="1" x14ac:dyDescent="0.4">
      <c r="B19" s="1">
        <v>2006</v>
      </c>
      <c r="C19" s="2">
        <v>228</v>
      </c>
      <c r="D19" s="28">
        <f t="shared" si="0"/>
        <v>216.33333333333334</v>
      </c>
      <c r="E19" s="28">
        <f t="shared" si="1"/>
        <v>11.666666666666657</v>
      </c>
      <c r="F19" s="27">
        <f t="shared" si="2"/>
        <v>136.11111111111089</v>
      </c>
      <c r="G19" s="28">
        <f t="shared" si="3"/>
        <v>11.666666666666657</v>
      </c>
      <c r="H19" s="23">
        <f t="shared" si="4"/>
        <v>5.1169590643274809E-2</v>
      </c>
      <c r="I19" s="23">
        <f t="shared" si="5"/>
        <v>5.1169590643274809E-2</v>
      </c>
    </row>
    <row r="20" spans="2:9" ht="15" thickBot="1" x14ac:dyDescent="0.4">
      <c r="B20" s="1">
        <v>2007</v>
      </c>
      <c r="C20" s="2">
        <v>232</v>
      </c>
      <c r="D20" s="28">
        <f t="shared" si="0"/>
        <v>222</v>
      </c>
      <c r="E20" s="28">
        <f t="shared" si="1"/>
        <v>10</v>
      </c>
      <c r="F20" s="27">
        <f t="shared" si="2"/>
        <v>100</v>
      </c>
      <c r="G20" s="28">
        <f t="shared" si="3"/>
        <v>10</v>
      </c>
      <c r="H20" s="23">
        <f t="shared" si="4"/>
        <v>4.3103448275862072E-2</v>
      </c>
      <c r="I20" s="23">
        <f t="shared" si="5"/>
        <v>4.3103448275862072E-2</v>
      </c>
    </row>
    <row r="21" spans="2:9" ht="15" thickBot="1" x14ac:dyDescent="0.4">
      <c r="B21" s="1">
        <v>2008</v>
      </c>
      <c r="C21" s="2">
        <v>240</v>
      </c>
      <c r="D21" s="28">
        <f t="shared" si="0"/>
        <v>226.66666666666666</v>
      </c>
      <c r="E21" s="28">
        <f t="shared" si="1"/>
        <v>13.333333333333343</v>
      </c>
      <c r="F21" s="27">
        <f t="shared" si="2"/>
        <v>177.77777777777803</v>
      </c>
      <c r="G21" s="28">
        <f t="shared" si="3"/>
        <v>13.333333333333343</v>
      </c>
      <c r="H21" s="23">
        <f t="shared" si="4"/>
        <v>5.5555555555555594E-2</v>
      </c>
      <c r="I21" s="23">
        <f t="shared" si="5"/>
        <v>5.5555555555555594E-2</v>
      </c>
    </row>
    <row r="22" spans="2:9" ht="15" thickBot="1" x14ac:dyDescent="0.4">
      <c r="B22" s="1">
        <v>2009</v>
      </c>
      <c r="C22" s="2">
        <v>218</v>
      </c>
      <c r="D22" s="28">
        <f t="shared" si="0"/>
        <v>233.33333333333334</v>
      </c>
      <c r="E22" s="28">
        <f t="shared" si="1"/>
        <v>-15.333333333333343</v>
      </c>
      <c r="F22" s="27">
        <f t="shared" si="2"/>
        <v>235.1111111111114</v>
      </c>
      <c r="G22" s="28">
        <f t="shared" si="3"/>
        <v>15.333333333333343</v>
      </c>
      <c r="H22" s="23">
        <f t="shared" si="4"/>
        <v>-7.0336391437308909E-2</v>
      </c>
      <c r="I22" s="23">
        <f t="shared" si="5"/>
        <v>7.0336391437308909E-2</v>
      </c>
    </row>
    <row r="23" spans="2:9" ht="15" thickBot="1" x14ac:dyDescent="0.4">
      <c r="B23" s="1">
        <v>2010</v>
      </c>
      <c r="C23" s="2">
        <v>230</v>
      </c>
      <c r="D23" s="28">
        <f t="shared" si="0"/>
        <v>230</v>
      </c>
      <c r="E23" s="28">
        <f t="shared" si="1"/>
        <v>0</v>
      </c>
      <c r="F23" s="27">
        <f t="shared" si="2"/>
        <v>0</v>
      </c>
      <c r="G23" s="28">
        <f t="shared" si="3"/>
        <v>0</v>
      </c>
      <c r="H23" s="23">
        <f t="shared" si="4"/>
        <v>0</v>
      </c>
      <c r="I23" s="23">
        <f t="shared" si="5"/>
        <v>0</v>
      </c>
    </row>
    <row r="24" spans="2:9" ht="15" thickBot="1" x14ac:dyDescent="0.4">
      <c r="B24" s="1">
        <v>2011</v>
      </c>
      <c r="C24" s="2">
        <v>239</v>
      </c>
      <c r="D24" s="28">
        <f t="shared" si="0"/>
        <v>229.33333333333334</v>
      </c>
      <c r="E24" s="28">
        <f t="shared" si="1"/>
        <v>9.6666666666666572</v>
      </c>
      <c r="F24" s="27">
        <f t="shared" si="2"/>
        <v>93.444444444444258</v>
      </c>
      <c r="G24" s="28">
        <f t="shared" si="3"/>
        <v>9.6666666666666572</v>
      </c>
      <c r="H24" s="23">
        <f t="shared" si="4"/>
        <v>4.0446304044630364E-2</v>
      </c>
      <c r="I24" s="23">
        <f t="shared" si="5"/>
        <v>4.0446304044630364E-2</v>
      </c>
    </row>
    <row r="25" spans="2:9" ht="15" thickBot="1" x14ac:dyDescent="0.4">
      <c r="B25" s="1">
        <v>2012</v>
      </c>
      <c r="C25" s="2">
        <v>237</v>
      </c>
      <c r="D25" s="28">
        <f t="shared" si="0"/>
        <v>229</v>
      </c>
      <c r="E25" s="28">
        <f t="shared" si="1"/>
        <v>8</v>
      </c>
      <c r="F25" s="27">
        <f t="shared" si="2"/>
        <v>64</v>
      </c>
      <c r="G25" s="28">
        <f t="shared" si="3"/>
        <v>8</v>
      </c>
      <c r="H25" s="23">
        <f t="shared" si="4"/>
        <v>3.3755274261603373E-2</v>
      </c>
      <c r="I25" s="23">
        <f t="shared" si="5"/>
        <v>3.3755274261603373E-2</v>
      </c>
    </row>
    <row r="26" spans="2:9" ht="15" thickBot="1" x14ac:dyDescent="0.4">
      <c r="B26" s="1">
        <v>2013</v>
      </c>
      <c r="C26" s="3" t="s">
        <v>8</v>
      </c>
      <c r="D26" s="28">
        <f t="shared" si="0"/>
        <v>235.33333333333334</v>
      </c>
      <c r="E26" s="3" t="s">
        <v>8</v>
      </c>
      <c r="F26" s="3" t="s">
        <v>8</v>
      </c>
      <c r="G26" s="3" t="s">
        <v>8</v>
      </c>
      <c r="H26" s="3" t="s">
        <v>8</v>
      </c>
      <c r="I26" s="3" t="s">
        <v>8</v>
      </c>
    </row>
    <row r="28" spans="2:9" x14ac:dyDescent="0.35">
      <c r="B28" s="4" t="s">
        <v>9</v>
      </c>
      <c r="C28" s="32">
        <f>AVERAGE(F9:F25)</f>
        <v>350.26797385620927</v>
      </c>
      <c r="E28" s="4" t="s">
        <v>10</v>
      </c>
      <c r="F28" s="30">
        <f>AVERAGE(G9:G25)</f>
        <v>12.411764705882355</v>
      </c>
      <c r="H28" s="4" t="s">
        <v>11</v>
      </c>
      <c r="I28" s="31">
        <f>AVERAGE(E9:E25)</f>
        <v>10.294117647058822</v>
      </c>
    </row>
    <row r="29" spans="2:9" x14ac:dyDescent="0.35">
      <c r="B29" s="4" t="s">
        <v>12</v>
      </c>
      <c r="C29" s="32">
        <f>SQRT(C28)</f>
        <v>18.715447466096268</v>
      </c>
      <c r="E29" s="4" t="s">
        <v>13</v>
      </c>
      <c r="F29" s="24">
        <f>AVERAGE(I9:I25)</f>
        <v>5.8211828452929215E-2</v>
      </c>
      <c r="H29" s="4" t="s">
        <v>14</v>
      </c>
      <c r="I29" s="25">
        <f>AVERAGE(H9:H25)</f>
        <v>4.8432271608868122E-2</v>
      </c>
    </row>
  </sheetData>
  <mergeCells count="9">
    <mergeCell ref="B2:I2"/>
    <mergeCell ref="I4:I5"/>
    <mergeCell ref="D4:D5"/>
    <mergeCell ref="B4:B5"/>
    <mergeCell ref="C4:C5"/>
    <mergeCell ref="E4:E5"/>
    <mergeCell ref="F4:F5"/>
    <mergeCell ref="G4:G5"/>
    <mergeCell ref="H4:H5"/>
  </mergeCells>
  <pageMargins left="0.7" right="0.7" top="0.75" bottom="0.75" header="0.3" footer="0.3"/>
  <ignoredErrors>
    <ignoredError sqref="D9 D10:D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DC4C-9EEA-45CD-9A55-2F275F135C5B}">
  <dimension ref="A1:E24"/>
  <sheetViews>
    <sheetView workbookViewId="0">
      <selection activeCell="L14" sqref="L14"/>
    </sheetView>
  </sheetViews>
  <sheetFormatPr defaultRowHeight="14.5" x14ac:dyDescent="0.35"/>
  <cols>
    <col min="1" max="1" width="8.7265625" customWidth="1"/>
  </cols>
  <sheetData>
    <row r="1" spans="1:5" ht="15" thickBot="1" x14ac:dyDescent="0.4"/>
    <row r="2" spans="1:5" ht="16.5" customHeight="1" thickBot="1" x14ac:dyDescent="0.4">
      <c r="A2" s="61" t="s">
        <v>18</v>
      </c>
      <c r="B2" s="62"/>
      <c r="C2" s="62"/>
      <c r="D2" s="62"/>
      <c r="E2" s="63"/>
    </row>
    <row r="3" spans="1:5" ht="16.5" customHeight="1" thickBot="1" x14ac:dyDescent="0.4">
      <c r="A3" s="39"/>
      <c r="B3" s="39"/>
      <c r="C3" s="39"/>
      <c r="D3" s="39"/>
      <c r="E3" s="39"/>
    </row>
    <row r="4" spans="1:5" ht="28" customHeight="1" x14ac:dyDescent="0.35">
      <c r="B4" s="46" t="s">
        <v>0</v>
      </c>
      <c r="C4" s="50" t="s">
        <v>1</v>
      </c>
      <c r="D4" s="52" t="s">
        <v>17</v>
      </c>
    </row>
    <row r="5" spans="1:5" ht="15" thickBot="1" x14ac:dyDescent="0.4">
      <c r="B5" s="47"/>
      <c r="C5" s="51"/>
      <c r="D5" s="53"/>
    </row>
    <row r="6" spans="1:5" ht="15" thickBot="1" x14ac:dyDescent="0.4">
      <c r="B6" s="1">
        <v>2001</v>
      </c>
      <c r="C6" s="8">
        <v>208</v>
      </c>
      <c r="D6" s="9" t="s">
        <v>8</v>
      </c>
    </row>
    <row r="7" spans="1:5" ht="15" thickBot="1" x14ac:dyDescent="0.4">
      <c r="B7" s="1">
        <v>2002</v>
      </c>
      <c r="C7" s="8">
        <v>214</v>
      </c>
      <c r="D7" s="9" t="s">
        <v>8</v>
      </c>
    </row>
    <row r="8" spans="1:5" ht="15" thickBot="1" x14ac:dyDescent="0.4">
      <c r="B8" s="1">
        <v>2003</v>
      </c>
      <c r="C8" s="8">
        <v>211</v>
      </c>
      <c r="D8" s="9" t="s">
        <v>8</v>
      </c>
    </row>
    <row r="9" spans="1:5" ht="15" thickBot="1" x14ac:dyDescent="0.4">
      <c r="B9" s="1">
        <v>2004</v>
      </c>
      <c r="C9" s="10">
        <v>218</v>
      </c>
      <c r="D9" s="26">
        <f>AVERAGE(C6:C8)</f>
        <v>211</v>
      </c>
    </row>
    <row r="10" spans="1:5" ht="15" thickBot="1" x14ac:dyDescent="0.4">
      <c r="B10" s="1">
        <v>2005</v>
      </c>
      <c r="C10" s="10">
        <v>220</v>
      </c>
      <c r="D10" s="42">
        <f t="shared" ref="D10:D17" si="0">AVERAGE(C7:C9)</f>
        <v>214.33333333333334</v>
      </c>
    </row>
    <row r="11" spans="1:5" ht="15" thickBot="1" x14ac:dyDescent="0.4">
      <c r="B11" s="1">
        <v>2006</v>
      </c>
      <c r="C11" s="10">
        <v>228</v>
      </c>
      <c r="D11" s="42">
        <f t="shared" si="0"/>
        <v>216.33333333333334</v>
      </c>
    </row>
    <row r="12" spans="1:5" ht="15" thickBot="1" x14ac:dyDescent="0.4">
      <c r="B12" s="1">
        <v>2007</v>
      </c>
      <c r="C12" s="10">
        <v>232</v>
      </c>
      <c r="D12" s="42">
        <f t="shared" si="0"/>
        <v>222</v>
      </c>
    </row>
    <row r="13" spans="1:5" ht="15" thickBot="1" x14ac:dyDescent="0.4">
      <c r="B13" s="1">
        <v>2008</v>
      </c>
      <c r="C13" s="10">
        <v>240</v>
      </c>
      <c r="D13" s="42">
        <f t="shared" si="0"/>
        <v>226.66666666666666</v>
      </c>
    </row>
    <row r="14" spans="1:5" ht="15" thickBot="1" x14ac:dyDescent="0.4">
      <c r="B14" s="1">
        <v>2009</v>
      </c>
      <c r="C14" s="10">
        <v>218</v>
      </c>
      <c r="D14" s="42">
        <f t="shared" si="0"/>
        <v>233.33333333333334</v>
      </c>
    </row>
    <row r="15" spans="1:5" ht="15" thickBot="1" x14ac:dyDescent="0.4">
      <c r="B15" s="1">
        <v>2010</v>
      </c>
      <c r="C15" s="8">
        <v>230</v>
      </c>
      <c r="D15" s="42">
        <f t="shared" si="0"/>
        <v>230</v>
      </c>
    </row>
    <row r="16" spans="1:5" ht="15" thickBot="1" x14ac:dyDescent="0.4">
      <c r="B16" s="1">
        <v>2011</v>
      </c>
      <c r="C16" s="8">
        <v>239</v>
      </c>
      <c r="D16" s="42">
        <f t="shared" si="0"/>
        <v>229.33333333333334</v>
      </c>
    </row>
    <row r="17" spans="2:4" ht="15" thickBot="1" x14ac:dyDescent="0.4">
      <c r="B17" s="1">
        <v>2012</v>
      </c>
      <c r="C17" s="8">
        <v>237</v>
      </c>
      <c r="D17" s="42">
        <f t="shared" si="0"/>
        <v>229</v>
      </c>
    </row>
    <row r="18" spans="2:4" ht="15" thickBot="1" x14ac:dyDescent="0.4">
      <c r="B18" s="1">
        <v>2013</v>
      </c>
      <c r="C18" s="3" t="s">
        <v>16</v>
      </c>
      <c r="D18" s="26">
        <f>AVERAGE(C15:C17)</f>
        <v>235.33333333333334</v>
      </c>
    </row>
    <row r="24" spans="2:4" ht="27" customHeight="1" x14ac:dyDescent="0.35"/>
  </sheetData>
  <mergeCells count="4">
    <mergeCell ref="B4:B5"/>
    <mergeCell ref="C4:C5"/>
    <mergeCell ref="D4:D5"/>
    <mergeCell ref="A2:E2"/>
  </mergeCells>
  <pageMargins left="0.7" right="0.7" top="0.75" bottom="0.75" header="0.3" footer="0.3"/>
  <ignoredErrors>
    <ignoredError sqref="D9:D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5F004-AF0D-4AE9-875D-BF89DBC8938C}">
  <dimension ref="B1:K29"/>
  <sheetViews>
    <sheetView workbookViewId="0">
      <selection activeCell="S9" sqref="S9"/>
    </sheetView>
  </sheetViews>
  <sheetFormatPr defaultRowHeight="14.5" x14ac:dyDescent="0.35"/>
  <cols>
    <col min="1" max="1" width="7.08984375" customWidth="1"/>
    <col min="2" max="2" width="12.453125" customWidth="1"/>
    <col min="4" max="4" width="9.90625" bestFit="1" customWidth="1"/>
    <col min="10" max="10" width="18.08984375" bestFit="1" customWidth="1"/>
    <col min="11" max="11" width="11.08984375" customWidth="1"/>
  </cols>
  <sheetData>
    <row r="1" spans="2:11" ht="15" thickBot="1" x14ac:dyDescent="0.4"/>
    <row r="2" spans="2:11" ht="20.5" customHeight="1" thickBot="1" x14ac:dyDescent="0.4">
      <c r="B2" s="61" t="s">
        <v>27</v>
      </c>
      <c r="C2" s="62"/>
      <c r="D2" s="62"/>
      <c r="E2" s="62"/>
      <c r="F2" s="62"/>
      <c r="G2" s="62"/>
      <c r="H2" s="62"/>
      <c r="I2" s="62"/>
      <c r="J2" s="62"/>
      <c r="K2" s="63"/>
    </row>
    <row r="3" spans="2:11" ht="20.5" customHeight="1" thickBot="1" x14ac:dyDescent="0.4"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2:11" ht="39.5" thickBot="1" x14ac:dyDescent="0.4">
      <c r="C4" s="11" t="s">
        <v>0</v>
      </c>
      <c r="D4" s="12" t="s">
        <v>19</v>
      </c>
      <c r="E4" s="12" t="s">
        <v>20</v>
      </c>
      <c r="F4" s="12" t="s">
        <v>21</v>
      </c>
      <c r="G4" s="12" t="s">
        <v>22</v>
      </c>
      <c r="H4" s="12" t="s">
        <v>2</v>
      </c>
      <c r="I4" s="12" t="s">
        <v>23</v>
      </c>
      <c r="J4" s="12" t="s">
        <v>24</v>
      </c>
    </row>
    <row r="5" spans="2:11" ht="15" thickBot="1" x14ac:dyDescent="0.4">
      <c r="C5" s="1">
        <v>1993</v>
      </c>
      <c r="D5" s="13">
        <v>987</v>
      </c>
      <c r="E5" s="3" t="s">
        <v>8</v>
      </c>
      <c r="F5" s="3" t="s">
        <v>8</v>
      </c>
      <c r="G5" s="3" t="s">
        <v>8</v>
      </c>
      <c r="H5" s="3" t="s">
        <v>8</v>
      </c>
      <c r="I5" s="3" t="s">
        <v>8</v>
      </c>
      <c r="J5" s="3" t="s">
        <v>8</v>
      </c>
    </row>
    <row r="6" spans="2:11" ht="15" thickBot="1" x14ac:dyDescent="0.4">
      <c r="C6" s="1">
        <v>1994</v>
      </c>
      <c r="D6" s="14">
        <v>1037</v>
      </c>
      <c r="E6" s="14">
        <f>(D6-D5)</f>
        <v>50</v>
      </c>
      <c r="F6" s="3" t="s">
        <v>8</v>
      </c>
      <c r="G6" s="3" t="s">
        <v>8</v>
      </c>
      <c r="H6" s="3" t="s">
        <v>8</v>
      </c>
      <c r="I6" s="3" t="s">
        <v>8</v>
      </c>
      <c r="J6" s="3" t="s">
        <v>8</v>
      </c>
    </row>
    <row r="7" spans="2:11" ht="15" thickBot="1" x14ac:dyDescent="0.4">
      <c r="C7" s="1">
        <v>1995</v>
      </c>
      <c r="D7" s="14">
        <v>1070</v>
      </c>
      <c r="E7" s="14">
        <f t="shared" ref="E7:E24" si="0">(D7-D6)</f>
        <v>33</v>
      </c>
      <c r="F7" s="3" t="s">
        <v>8</v>
      </c>
      <c r="G7" s="3" t="s">
        <v>8</v>
      </c>
      <c r="H7" s="3" t="s">
        <v>8</v>
      </c>
      <c r="I7" s="3" t="s">
        <v>8</v>
      </c>
      <c r="J7" s="3" t="s">
        <v>8</v>
      </c>
    </row>
    <row r="8" spans="2:11" ht="15" thickBot="1" x14ac:dyDescent="0.4">
      <c r="C8" s="1">
        <v>1996</v>
      </c>
      <c r="D8" s="14">
        <v>1099</v>
      </c>
      <c r="E8" s="14">
        <f t="shared" si="0"/>
        <v>29</v>
      </c>
      <c r="F8" s="14">
        <f>AVERAGE(D5:D7)</f>
        <v>1031.3333333333333</v>
      </c>
      <c r="G8" s="3" t="s">
        <v>8</v>
      </c>
      <c r="H8" s="3" t="s">
        <v>8</v>
      </c>
      <c r="I8" s="3" t="s">
        <v>8</v>
      </c>
      <c r="J8" s="3" t="s">
        <v>8</v>
      </c>
    </row>
    <row r="9" spans="2:11" ht="15" thickBot="1" x14ac:dyDescent="0.4">
      <c r="C9" s="1">
        <v>1997</v>
      </c>
      <c r="D9" s="14">
        <v>1125</v>
      </c>
      <c r="E9" s="14">
        <f t="shared" si="0"/>
        <v>26</v>
      </c>
      <c r="F9" s="14">
        <f t="shared" ref="F9:F25" si="1">AVERAGE(D6:D8)</f>
        <v>1068.6666666666667</v>
      </c>
      <c r="G9" s="14">
        <f>F9-F8</f>
        <v>37.333333333333485</v>
      </c>
      <c r="H9" s="14">
        <f>(F9)+(G9)*((3+1)/2)</f>
        <v>1143.3333333333337</v>
      </c>
      <c r="I9" s="14">
        <f>(D9)-(H9)</f>
        <v>-18.333333333333712</v>
      </c>
      <c r="J9" s="14">
        <f>(I9)^2</f>
        <v>336.11111111112501</v>
      </c>
    </row>
    <row r="10" spans="2:11" ht="15" thickBot="1" x14ac:dyDescent="0.4">
      <c r="C10" s="1">
        <v>1998</v>
      </c>
      <c r="D10" s="14">
        <v>1220</v>
      </c>
      <c r="E10" s="14">
        <f t="shared" si="0"/>
        <v>95</v>
      </c>
      <c r="F10" s="14">
        <f t="shared" si="1"/>
        <v>1098</v>
      </c>
      <c r="G10" s="14">
        <f t="shared" ref="G10:G24" si="2">F10-F9</f>
        <v>29.333333333333258</v>
      </c>
      <c r="H10" s="14">
        <f t="shared" ref="H10:H25" si="3">(F10)+(G10)*((3+1)/2)</f>
        <v>1156.6666666666665</v>
      </c>
      <c r="I10" s="14">
        <f t="shared" ref="I10:I24" si="4">(D10)-(H10)</f>
        <v>63.333333333333485</v>
      </c>
      <c r="J10" s="14">
        <f>(I10)^2</f>
        <v>4011.1111111111304</v>
      </c>
    </row>
    <row r="11" spans="2:11" ht="15" thickBot="1" x14ac:dyDescent="0.4">
      <c r="C11" s="1">
        <v>1999</v>
      </c>
      <c r="D11" s="14">
        <v>1268</v>
      </c>
      <c r="E11" s="14">
        <f t="shared" si="0"/>
        <v>48</v>
      </c>
      <c r="F11" s="14">
        <f t="shared" si="1"/>
        <v>1148</v>
      </c>
      <c r="G11" s="14">
        <f t="shared" si="2"/>
        <v>50</v>
      </c>
      <c r="H11" s="14">
        <f t="shared" si="3"/>
        <v>1248</v>
      </c>
      <c r="I11" s="14">
        <f t="shared" si="4"/>
        <v>20</v>
      </c>
      <c r="J11" s="14">
        <f t="shared" ref="J11:J24" si="5">(I11)^2</f>
        <v>400</v>
      </c>
    </row>
    <row r="12" spans="2:11" ht="15" thickBot="1" x14ac:dyDescent="0.4">
      <c r="C12" s="1">
        <v>2000</v>
      </c>
      <c r="D12" s="14">
        <v>1288</v>
      </c>
      <c r="E12" s="14">
        <f t="shared" si="0"/>
        <v>20</v>
      </c>
      <c r="F12" s="14">
        <f t="shared" si="1"/>
        <v>1204.3333333333333</v>
      </c>
      <c r="G12" s="14">
        <f t="shared" si="2"/>
        <v>56.333333333333258</v>
      </c>
      <c r="H12" s="14">
        <f t="shared" si="3"/>
        <v>1316.9999999999998</v>
      </c>
      <c r="I12" s="14">
        <f t="shared" si="4"/>
        <v>-28.999999999999773</v>
      </c>
      <c r="J12" s="14">
        <f t="shared" si="5"/>
        <v>840.99999999998681</v>
      </c>
    </row>
    <row r="13" spans="2:11" ht="15" thickBot="1" x14ac:dyDescent="0.4">
      <c r="C13" s="1">
        <v>2001</v>
      </c>
      <c r="D13" s="14">
        <v>1324</v>
      </c>
      <c r="E13" s="14">
        <f t="shared" si="0"/>
        <v>36</v>
      </c>
      <c r="F13" s="14">
        <f t="shared" si="1"/>
        <v>1258.6666666666667</v>
      </c>
      <c r="G13" s="14">
        <f t="shared" si="2"/>
        <v>54.333333333333485</v>
      </c>
      <c r="H13" s="14">
        <f t="shared" si="3"/>
        <v>1367.3333333333337</v>
      </c>
      <c r="I13" s="14">
        <f t="shared" si="4"/>
        <v>-43.333333333333712</v>
      </c>
      <c r="J13" s="14">
        <f t="shared" si="5"/>
        <v>1877.7777777778106</v>
      </c>
    </row>
    <row r="14" spans="2:11" ht="15" thickBot="1" x14ac:dyDescent="0.4">
      <c r="C14" s="1">
        <v>2002</v>
      </c>
      <c r="D14" s="14">
        <v>1321</v>
      </c>
      <c r="E14" s="14">
        <f t="shared" si="0"/>
        <v>-3</v>
      </c>
      <c r="F14" s="14">
        <f t="shared" si="1"/>
        <v>1293.3333333333333</v>
      </c>
      <c r="G14" s="14">
        <f t="shared" si="2"/>
        <v>34.666666666666515</v>
      </c>
      <c r="H14" s="14">
        <f t="shared" si="3"/>
        <v>1362.6666666666663</v>
      </c>
      <c r="I14" s="14">
        <f t="shared" si="4"/>
        <v>-41.666666666666288</v>
      </c>
      <c r="J14" s="14">
        <f t="shared" si="5"/>
        <v>1736.1111111110795</v>
      </c>
    </row>
    <row r="15" spans="2:11" ht="15" thickBot="1" x14ac:dyDescent="0.4">
      <c r="C15" s="1">
        <v>2003</v>
      </c>
      <c r="D15" s="14">
        <v>1317</v>
      </c>
      <c r="E15" s="14">
        <f t="shared" si="0"/>
        <v>-4</v>
      </c>
      <c r="F15" s="14">
        <f t="shared" si="1"/>
        <v>1311</v>
      </c>
      <c r="G15" s="14">
        <f t="shared" si="2"/>
        <v>17.666666666666742</v>
      </c>
      <c r="H15" s="14">
        <f t="shared" si="3"/>
        <v>1346.3333333333335</v>
      </c>
      <c r="I15" s="14">
        <f t="shared" si="4"/>
        <v>-29.333333333333485</v>
      </c>
      <c r="J15" s="14">
        <f t="shared" si="5"/>
        <v>860.44444444445332</v>
      </c>
    </row>
    <row r="16" spans="2:11" ht="15" thickBot="1" x14ac:dyDescent="0.4">
      <c r="C16" s="1">
        <v>2004</v>
      </c>
      <c r="D16" s="14">
        <v>1298</v>
      </c>
      <c r="E16" s="14">
        <f t="shared" si="0"/>
        <v>-19</v>
      </c>
      <c r="F16" s="14">
        <f t="shared" si="1"/>
        <v>1320.6666666666667</v>
      </c>
      <c r="G16" s="14">
        <f t="shared" si="2"/>
        <v>9.6666666666667425</v>
      </c>
      <c r="H16" s="14">
        <f t="shared" si="3"/>
        <v>1340.0000000000002</v>
      </c>
      <c r="I16" s="14">
        <f t="shared" si="4"/>
        <v>-42.000000000000227</v>
      </c>
      <c r="J16" s="14">
        <f t="shared" si="5"/>
        <v>1764.0000000000191</v>
      </c>
    </row>
    <row r="17" spans="3:10" ht="15" thickBot="1" x14ac:dyDescent="0.4">
      <c r="C17" s="1">
        <v>2005</v>
      </c>
      <c r="D17" s="14">
        <v>1378</v>
      </c>
      <c r="E17" s="14">
        <f t="shared" si="0"/>
        <v>80</v>
      </c>
      <c r="F17" s="14">
        <f t="shared" si="1"/>
        <v>1312</v>
      </c>
      <c r="G17" s="14">
        <f t="shared" si="2"/>
        <v>-8.6666666666667425</v>
      </c>
      <c r="H17" s="14">
        <f t="shared" si="3"/>
        <v>1294.6666666666665</v>
      </c>
      <c r="I17" s="14">
        <f t="shared" si="4"/>
        <v>83.333333333333485</v>
      </c>
      <c r="J17" s="14">
        <f t="shared" si="5"/>
        <v>6944.4444444444698</v>
      </c>
    </row>
    <row r="18" spans="3:10" ht="15" thickBot="1" x14ac:dyDescent="0.4">
      <c r="C18" s="1">
        <v>2006</v>
      </c>
      <c r="D18" s="14">
        <v>1478</v>
      </c>
      <c r="E18" s="14">
        <f t="shared" si="0"/>
        <v>100</v>
      </c>
      <c r="F18" s="14">
        <f t="shared" si="1"/>
        <v>1331</v>
      </c>
      <c r="G18" s="14">
        <f t="shared" si="2"/>
        <v>19</v>
      </c>
      <c r="H18" s="14">
        <f t="shared" si="3"/>
        <v>1369</v>
      </c>
      <c r="I18" s="14">
        <f t="shared" si="4"/>
        <v>109</v>
      </c>
      <c r="J18" s="14">
        <f t="shared" si="5"/>
        <v>11881</v>
      </c>
    </row>
    <row r="19" spans="3:10" ht="15" thickBot="1" x14ac:dyDescent="0.4">
      <c r="C19" s="1">
        <v>2007</v>
      </c>
      <c r="D19" s="14">
        <v>1507</v>
      </c>
      <c r="E19" s="14">
        <f t="shared" si="0"/>
        <v>29</v>
      </c>
      <c r="F19" s="14">
        <f t="shared" si="1"/>
        <v>1384.6666666666667</v>
      </c>
      <c r="G19" s="14">
        <f t="shared" si="2"/>
        <v>53.666666666666742</v>
      </c>
      <c r="H19" s="14">
        <f t="shared" si="3"/>
        <v>1492.0000000000002</v>
      </c>
      <c r="I19" s="14">
        <f t="shared" si="4"/>
        <v>14.999999999999773</v>
      </c>
      <c r="J19" s="14">
        <f t="shared" si="5"/>
        <v>224.99999999999318</v>
      </c>
    </row>
    <row r="20" spans="3:10" ht="15" thickBot="1" x14ac:dyDescent="0.4">
      <c r="C20" s="1">
        <v>2008</v>
      </c>
      <c r="D20" s="14">
        <v>1620</v>
      </c>
      <c r="E20" s="14">
        <f t="shared" si="0"/>
        <v>113</v>
      </c>
      <c r="F20" s="14">
        <f t="shared" si="1"/>
        <v>1454.3333333333333</v>
      </c>
      <c r="G20" s="14">
        <f t="shared" si="2"/>
        <v>69.666666666666515</v>
      </c>
      <c r="H20" s="14">
        <f t="shared" si="3"/>
        <v>1593.6666666666663</v>
      </c>
      <c r="I20" s="14">
        <f t="shared" si="4"/>
        <v>26.333333333333712</v>
      </c>
      <c r="J20" s="14">
        <f t="shared" si="5"/>
        <v>693.44444444446435</v>
      </c>
    </row>
    <row r="21" spans="3:10" ht="15" thickBot="1" x14ac:dyDescent="0.4">
      <c r="C21" s="1">
        <v>2009</v>
      </c>
      <c r="D21" s="14">
        <v>1667</v>
      </c>
      <c r="E21" s="14">
        <f t="shared" si="0"/>
        <v>47</v>
      </c>
      <c r="F21" s="14">
        <f t="shared" si="1"/>
        <v>1535</v>
      </c>
      <c r="G21" s="14">
        <f t="shared" si="2"/>
        <v>80.666666666666742</v>
      </c>
      <c r="H21" s="14">
        <f t="shared" si="3"/>
        <v>1696.3333333333335</v>
      </c>
      <c r="I21" s="14">
        <f t="shared" si="4"/>
        <v>-29.333333333333485</v>
      </c>
      <c r="J21" s="14">
        <f t="shared" si="5"/>
        <v>860.44444444445332</v>
      </c>
    </row>
    <row r="22" spans="3:10" ht="15" thickBot="1" x14ac:dyDescent="0.4">
      <c r="C22" s="1">
        <v>2010</v>
      </c>
      <c r="D22" s="14">
        <v>1602</v>
      </c>
      <c r="E22" s="14">
        <f t="shared" si="0"/>
        <v>-65</v>
      </c>
      <c r="F22" s="14">
        <f t="shared" si="1"/>
        <v>1598</v>
      </c>
      <c r="G22" s="14">
        <f t="shared" si="2"/>
        <v>63</v>
      </c>
      <c r="H22" s="14">
        <f t="shared" si="3"/>
        <v>1724</v>
      </c>
      <c r="I22" s="14">
        <f t="shared" si="4"/>
        <v>-122</v>
      </c>
      <c r="J22" s="14">
        <f t="shared" si="5"/>
        <v>14884</v>
      </c>
    </row>
    <row r="23" spans="3:10" ht="15" thickBot="1" x14ac:dyDescent="0.4">
      <c r="C23" s="1">
        <v>2011</v>
      </c>
      <c r="D23" s="14">
        <v>1700</v>
      </c>
      <c r="E23" s="14">
        <f t="shared" si="0"/>
        <v>98</v>
      </c>
      <c r="F23" s="14">
        <f t="shared" si="1"/>
        <v>1629.6666666666667</v>
      </c>
      <c r="G23" s="14">
        <f t="shared" si="2"/>
        <v>31.666666666666742</v>
      </c>
      <c r="H23" s="14">
        <f t="shared" si="3"/>
        <v>1693.0000000000002</v>
      </c>
      <c r="I23" s="14">
        <f t="shared" si="4"/>
        <v>6.9999999999997726</v>
      </c>
      <c r="J23" s="14">
        <f t="shared" si="5"/>
        <v>48.999999999996817</v>
      </c>
    </row>
    <row r="24" spans="3:10" ht="15" thickBot="1" x14ac:dyDescent="0.4">
      <c r="C24" s="1">
        <v>2012</v>
      </c>
      <c r="D24" s="14">
        <v>1756</v>
      </c>
      <c r="E24" s="14">
        <f t="shared" si="0"/>
        <v>56</v>
      </c>
      <c r="F24" s="14">
        <f t="shared" si="1"/>
        <v>1656.3333333333333</v>
      </c>
      <c r="G24" s="14">
        <f t="shared" si="2"/>
        <v>26.666666666666515</v>
      </c>
      <c r="H24" s="14">
        <f t="shared" si="3"/>
        <v>1709.6666666666663</v>
      </c>
      <c r="I24" s="14">
        <f t="shared" si="4"/>
        <v>46.333333333333712</v>
      </c>
      <c r="J24" s="14">
        <f t="shared" si="5"/>
        <v>2146.7777777778128</v>
      </c>
    </row>
    <row r="25" spans="3:10" ht="15" thickBot="1" x14ac:dyDescent="0.4">
      <c r="C25" s="1">
        <v>2013</v>
      </c>
      <c r="D25" s="3" t="s">
        <v>16</v>
      </c>
      <c r="E25" s="3" t="s">
        <v>8</v>
      </c>
      <c r="F25" s="14">
        <f t="shared" si="1"/>
        <v>1686</v>
      </c>
      <c r="G25" s="14">
        <f>F25-F24</f>
        <v>29.666666666666742</v>
      </c>
      <c r="H25" s="14">
        <f t="shared" si="3"/>
        <v>1745.3333333333335</v>
      </c>
      <c r="I25" s="13" t="s">
        <v>8</v>
      </c>
      <c r="J25" s="13" t="s">
        <v>8</v>
      </c>
    </row>
    <row r="26" spans="3:10" ht="15" thickBot="1" x14ac:dyDescent="0.4">
      <c r="C26" s="1">
        <v>2014</v>
      </c>
      <c r="D26" s="3" t="s">
        <v>16</v>
      </c>
      <c r="E26" s="3" t="s">
        <v>8</v>
      </c>
      <c r="F26" s="13" t="s">
        <v>8</v>
      </c>
      <c r="G26" s="14" t="s">
        <v>8</v>
      </c>
      <c r="H26" s="14" t="s">
        <v>8</v>
      </c>
      <c r="I26" s="3" t="s">
        <v>8</v>
      </c>
      <c r="J26" s="3" t="s">
        <v>8</v>
      </c>
    </row>
    <row r="28" spans="3:10" x14ac:dyDescent="0.35">
      <c r="D28" s="6" t="s">
        <v>25</v>
      </c>
      <c r="E28" s="5">
        <v>3</v>
      </c>
      <c r="G28" s="6" t="s">
        <v>11</v>
      </c>
      <c r="H28" s="43">
        <f>AVERAGE(I9:I24)</f>
        <v>0.9583333333333286</v>
      </c>
    </row>
    <row r="29" spans="3:10" x14ac:dyDescent="0.35">
      <c r="D29" s="6" t="s">
        <v>26</v>
      </c>
      <c r="E29" s="5">
        <f>(E28+1)/2</f>
        <v>2</v>
      </c>
      <c r="G29" s="6" t="s">
        <v>12</v>
      </c>
      <c r="H29" s="31">
        <f>SQRT((AVERAGE(J9:J24)))</f>
        <v>55.627481218069491</v>
      </c>
    </row>
  </sheetData>
  <mergeCells count="1">
    <mergeCell ref="B2:K2"/>
  </mergeCells>
  <pageMargins left="0.7" right="0.7" top="0.75" bottom="0.75" header="0.3" footer="0.3"/>
  <ignoredErrors>
    <ignoredError sqref="F8:F2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A81E4-56BB-4D62-8EAC-8695359A099D}">
  <dimension ref="B1:L29"/>
  <sheetViews>
    <sheetView workbookViewId="0">
      <selection activeCell="U4" sqref="U4"/>
    </sheetView>
  </sheetViews>
  <sheetFormatPr defaultRowHeight="14.5" x14ac:dyDescent="0.35"/>
  <sheetData>
    <row r="1" spans="2:12" ht="15" thickBot="1" x14ac:dyDescent="0.4"/>
    <row r="2" spans="2:12" ht="19" customHeight="1" thickBot="1" x14ac:dyDescent="0.4">
      <c r="B2" s="61" t="s">
        <v>30</v>
      </c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2:12" ht="19" customHeight="1" thickBot="1" x14ac:dyDescent="0.4"/>
    <row r="4" spans="2:12" ht="39.5" thickBot="1" x14ac:dyDescent="0.4">
      <c r="D4" s="15" t="s">
        <v>0</v>
      </c>
      <c r="E4" s="12" t="s">
        <v>28</v>
      </c>
      <c r="F4" s="12" t="s">
        <v>2</v>
      </c>
      <c r="G4" s="12" t="s">
        <v>23</v>
      </c>
      <c r="H4" s="12" t="s">
        <v>24</v>
      </c>
    </row>
    <row r="5" spans="2:12" ht="15" thickBot="1" x14ac:dyDescent="0.4">
      <c r="D5" s="1">
        <v>1993</v>
      </c>
      <c r="E5" s="13">
        <v>141</v>
      </c>
      <c r="F5" s="33">
        <f>AVERAGE(E5:E7)</f>
        <v>147</v>
      </c>
      <c r="G5" s="33">
        <f>(E5-F5)</f>
        <v>-6</v>
      </c>
      <c r="H5" s="33">
        <f>((G5)^2)</f>
        <v>36</v>
      </c>
    </row>
    <row r="6" spans="2:12" ht="15" thickBot="1" x14ac:dyDescent="0.4">
      <c r="D6" s="1">
        <v>1994</v>
      </c>
      <c r="E6" s="13">
        <v>147</v>
      </c>
      <c r="F6" s="33">
        <f>(F5)+(E28*(G5))</f>
        <v>141.75</v>
      </c>
      <c r="G6" s="33">
        <f t="shared" ref="G6:G24" si="0">(E6-F6)</f>
        <v>5.25</v>
      </c>
      <c r="H6" s="33">
        <f t="shared" ref="H6:H24" si="1">((G6)^2)</f>
        <v>27.5625</v>
      </c>
    </row>
    <row r="7" spans="2:12" ht="15" thickBot="1" x14ac:dyDescent="0.4">
      <c r="D7" s="1">
        <v>1995</v>
      </c>
      <c r="E7" s="13">
        <v>153</v>
      </c>
      <c r="F7" s="33">
        <f>(F6)+(E28*(G6))</f>
        <v>146.34375</v>
      </c>
      <c r="G7" s="33">
        <f t="shared" si="0"/>
        <v>6.65625</v>
      </c>
      <c r="H7" s="33">
        <f t="shared" si="1"/>
        <v>44.3056640625</v>
      </c>
    </row>
    <row r="8" spans="2:12" ht="15" thickBot="1" x14ac:dyDescent="0.4">
      <c r="D8" s="1">
        <v>1996</v>
      </c>
      <c r="E8" s="13">
        <v>159</v>
      </c>
      <c r="F8" s="33">
        <f>(F7)+(E28*(G7))</f>
        <v>152.16796875</v>
      </c>
      <c r="G8" s="33">
        <f t="shared" si="0"/>
        <v>6.83203125</v>
      </c>
      <c r="H8" s="33">
        <f t="shared" si="1"/>
        <v>46.676651000976563</v>
      </c>
    </row>
    <row r="9" spans="2:12" ht="15" thickBot="1" x14ac:dyDescent="0.4">
      <c r="D9" s="1">
        <v>1997</v>
      </c>
      <c r="E9" s="13">
        <v>212</v>
      </c>
      <c r="F9" s="33">
        <f>(F8)+(E28*(G8))</f>
        <v>158.14599609375</v>
      </c>
      <c r="G9" s="33">
        <f t="shared" si="0"/>
        <v>53.85400390625</v>
      </c>
      <c r="H9" s="33">
        <f t="shared" si="1"/>
        <v>2900.2537367343903</v>
      </c>
    </row>
    <row r="10" spans="2:12" ht="15" thickBot="1" x14ac:dyDescent="0.4">
      <c r="D10" s="1">
        <v>1998</v>
      </c>
      <c r="E10" s="13">
        <v>207</v>
      </c>
      <c r="F10" s="33">
        <f>(F9)+(E28*(G9))</f>
        <v>205.26824951171875</v>
      </c>
      <c r="G10" s="33">
        <f t="shared" si="0"/>
        <v>1.73175048828125</v>
      </c>
      <c r="H10" s="33">
        <f t="shared" si="1"/>
        <v>2.9989597536623478</v>
      </c>
    </row>
    <row r="11" spans="2:12" ht="15" thickBot="1" x14ac:dyDescent="0.4">
      <c r="D11" s="1">
        <v>1999</v>
      </c>
      <c r="E11" s="13">
        <v>212</v>
      </c>
      <c r="F11" s="33">
        <f>(F10)+(E28*(G10))</f>
        <v>206.78353118896484</v>
      </c>
      <c r="G11" s="33">
        <f t="shared" si="0"/>
        <v>5.2164688110351563</v>
      </c>
      <c r="H11" s="33">
        <f t="shared" si="1"/>
        <v>27.211546856502537</v>
      </c>
    </row>
    <row r="12" spans="2:12" ht="15" thickBot="1" x14ac:dyDescent="0.4">
      <c r="D12" s="1">
        <v>2000</v>
      </c>
      <c r="E12" s="13">
        <v>209</v>
      </c>
      <c r="F12" s="33">
        <f>(F11)+(E28*(G11))</f>
        <v>211.34794139862061</v>
      </c>
      <c r="G12" s="33">
        <f t="shared" si="0"/>
        <v>-2.3479413986206055</v>
      </c>
      <c r="H12" s="33">
        <f t="shared" si="1"/>
        <v>5.5128288113564849</v>
      </c>
    </row>
    <row r="13" spans="2:12" ht="15" thickBot="1" x14ac:dyDescent="0.4">
      <c r="D13" s="1">
        <v>2001</v>
      </c>
      <c r="E13" s="13">
        <v>208</v>
      </c>
      <c r="F13" s="33">
        <f>(F12)+(E28*(G12))</f>
        <v>209.29349267482758</v>
      </c>
      <c r="G13" s="33">
        <f t="shared" si="0"/>
        <v>-1.2934926748275757</v>
      </c>
      <c r="H13" s="33">
        <f t="shared" si="1"/>
        <v>1.6731232998325964</v>
      </c>
    </row>
    <row r="14" spans="2:12" ht="15" thickBot="1" x14ac:dyDescent="0.4">
      <c r="D14" s="1">
        <v>2002</v>
      </c>
      <c r="E14" s="13">
        <v>214</v>
      </c>
      <c r="F14" s="33">
        <f>(F13)+(E28*(G13))</f>
        <v>208.16168658435345</v>
      </c>
      <c r="G14" s="33">
        <f t="shared" si="0"/>
        <v>5.838313415646553</v>
      </c>
      <c r="H14" s="33">
        <f t="shared" si="1"/>
        <v>34.085903539318522</v>
      </c>
    </row>
    <row r="15" spans="2:12" ht="15" thickBot="1" x14ac:dyDescent="0.4">
      <c r="D15" s="1">
        <v>2003</v>
      </c>
      <c r="E15" s="13">
        <v>211</v>
      </c>
      <c r="F15" s="33">
        <f>(F14)+(E28*(G14))</f>
        <v>213.27021082304418</v>
      </c>
      <c r="G15" s="33">
        <f t="shared" si="0"/>
        <v>-2.2702108230441809</v>
      </c>
      <c r="H15" s="33">
        <f t="shared" si="1"/>
        <v>5.1538571810669369</v>
      </c>
    </row>
    <row r="16" spans="2:12" ht="15" thickBot="1" x14ac:dyDescent="0.4">
      <c r="D16" s="1">
        <v>2004</v>
      </c>
      <c r="E16" s="13">
        <v>218</v>
      </c>
      <c r="F16" s="33">
        <f>(F15)+(E28*(G15))</f>
        <v>211.28377635288052</v>
      </c>
      <c r="G16" s="33">
        <f t="shared" si="0"/>
        <v>6.7162236471194774</v>
      </c>
      <c r="H16" s="33">
        <f t="shared" si="1"/>
        <v>45.107660078126855</v>
      </c>
    </row>
    <row r="17" spans="4:8" ht="15" thickBot="1" x14ac:dyDescent="0.4">
      <c r="D17" s="1">
        <v>2005</v>
      </c>
      <c r="E17" s="13">
        <v>220</v>
      </c>
      <c r="F17" s="33">
        <f>(F16)+(E28*(G16))</f>
        <v>217.16047204411007</v>
      </c>
      <c r="G17" s="33">
        <f t="shared" si="0"/>
        <v>2.8395279558899347</v>
      </c>
      <c r="H17" s="33">
        <f t="shared" si="1"/>
        <v>8.0629190122804708</v>
      </c>
    </row>
    <row r="18" spans="4:8" ht="15" thickBot="1" x14ac:dyDescent="0.4">
      <c r="D18" s="1">
        <v>2006</v>
      </c>
      <c r="E18" s="13">
        <v>228</v>
      </c>
      <c r="F18" s="33">
        <f>(F17)+(E28*(G17))</f>
        <v>219.64505900551376</v>
      </c>
      <c r="G18" s="33">
        <f t="shared" si="0"/>
        <v>8.3549409944862418</v>
      </c>
      <c r="H18" s="33">
        <f t="shared" si="1"/>
        <v>69.805039021346758</v>
      </c>
    </row>
    <row r="19" spans="4:8" ht="15" thickBot="1" x14ac:dyDescent="0.4">
      <c r="D19" s="1">
        <v>2007</v>
      </c>
      <c r="E19" s="13">
        <v>232</v>
      </c>
      <c r="F19" s="33">
        <f>(F18)+(E28*(G18))</f>
        <v>226.95563237568922</v>
      </c>
      <c r="G19" s="33">
        <f t="shared" si="0"/>
        <v>5.0443676243107802</v>
      </c>
      <c r="H19" s="33">
        <f t="shared" si="1"/>
        <v>25.445644729194786</v>
      </c>
    </row>
    <row r="20" spans="4:8" ht="15" thickBot="1" x14ac:dyDescent="0.4">
      <c r="D20" s="1">
        <v>2008</v>
      </c>
      <c r="E20" s="13">
        <v>240</v>
      </c>
      <c r="F20" s="33">
        <f>(F19)+(E28*(G19))</f>
        <v>231.36945404696115</v>
      </c>
      <c r="G20" s="33">
        <f t="shared" si="0"/>
        <v>8.6305459530388475</v>
      </c>
      <c r="H20" s="33">
        <f t="shared" si="1"/>
        <v>74.486323447515232</v>
      </c>
    </row>
    <row r="21" spans="4:8" ht="15" thickBot="1" x14ac:dyDescent="0.4">
      <c r="D21" s="1">
        <v>2009</v>
      </c>
      <c r="E21" s="13">
        <v>218</v>
      </c>
      <c r="F21" s="33">
        <f>(F20)+(E28*(G20))</f>
        <v>238.92118175587015</v>
      </c>
      <c r="G21" s="33">
        <f t="shared" si="0"/>
        <v>-20.921181755870151</v>
      </c>
      <c r="H21" s="33">
        <f t="shared" si="1"/>
        <v>437.69584606215409</v>
      </c>
    </row>
    <row r="22" spans="4:8" ht="15" thickBot="1" x14ac:dyDescent="0.4">
      <c r="D22" s="1">
        <v>2010</v>
      </c>
      <c r="E22" s="13">
        <v>230</v>
      </c>
      <c r="F22" s="33">
        <f>(F21)+(E28*(G21))</f>
        <v>220.61514771948376</v>
      </c>
      <c r="G22" s="33">
        <f t="shared" si="0"/>
        <v>9.3848522805162418</v>
      </c>
      <c r="H22" s="33">
        <f t="shared" si="1"/>
        <v>88.075452327110909</v>
      </c>
    </row>
    <row r="23" spans="4:8" ht="15" thickBot="1" x14ac:dyDescent="0.4">
      <c r="D23" s="1">
        <v>2011</v>
      </c>
      <c r="E23" s="13">
        <v>239</v>
      </c>
      <c r="F23" s="33">
        <f>(F22)+(E28*(G22))</f>
        <v>228.82689346493547</v>
      </c>
      <c r="G23" s="33">
        <f t="shared" si="0"/>
        <v>10.173106535064534</v>
      </c>
      <c r="H23" s="33">
        <f t="shared" si="1"/>
        <v>103.49209657377273</v>
      </c>
    </row>
    <row r="24" spans="4:8" ht="15" thickBot="1" x14ac:dyDescent="0.4">
      <c r="D24" s="1">
        <v>2012</v>
      </c>
      <c r="E24" s="13">
        <v>237</v>
      </c>
      <c r="F24" s="33">
        <f>(F23)+(E28*(G23))</f>
        <v>237.72836168311693</v>
      </c>
      <c r="G24" s="33">
        <f t="shared" si="0"/>
        <v>-0.72836168311692973</v>
      </c>
      <c r="H24" s="33">
        <f t="shared" si="1"/>
        <v>0.53051074143292676</v>
      </c>
    </row>
    <row r="25" spans="4:8" ht="15" thickBot="1" x14ac:dyDescent="0.4">
      <c r="D25" s="1">
        <v>2013</v>
      </c>
      <c r="E25" s="3" t="s">
        <v>16</v>
      </c>
      <c r="F25" s="13">
        <v>237</v>
      </c>
      <c r="G25" s="3" t="s">
        <v>8</v>
      </c>
      <c r="H25" s="3" t="s">
        <v>8</v>
      </c>
    </row>
    <row r="26" spans="4:8" ht="15" thickBot="1" x14ac:dyDescent="0.4">
      <c r="D26" s="1">
        <v>2014</v>
      </c>
      <c r="E26" s="3" t="s">
        <v>16</v>
      </c>
      <c r="F26" s="13">
        <v>237</v>
      </c>
      <c r="G26" s="3" t="s">
        <v>8</v>
      </c>
      <c r="H26" s="3" t="s">
        <v>8</v>
      </c>
    </row>
    <row r="27" spans="4:8" x14ac:dyDescent="0.35">
      <c r="D27" s="16"/>
    </row>
    <row r="28" spans="4:8" x14ac:dyDescent="0.35">
      <c r="D28" s="4" t="s">
        <v>29</v>
      </c>
      <c r="E28" s="17">
        <v>0.875</v>
      </c>
      <c r="G28" s="6" t="s">
        <v>11</v>
      </c>
      <c r="H28" s="41">
        <f>AVERAGE(G12:G24)</f>
        <v>2.2631300054302437</v>
      </c>
    </row>
    <row r="29" spans="4:8" x14ac:dyDescent="0.35">
      <c r="G29" s="6" t="s">
        <v>12</v>
      </c>
      <c r="H29" s="41">
        <f>SQRT((AVERAGE(H12:H24)))</f>
        <v>8.3164674676419477</v>
      </c>
    </row>
  </sheetData>
  <mergeCells count="1">
    <mergeCell ref="B2:L2"/>
  </mergeCells>
  <pageMargins left="0.7" right="0.7" top="0.75" bottom="0.75" header="0.3" footer="0.3"/>
  <ignoredErrors>
    <ignoredError sqref="F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64BD5-B4F0-434B-9939-37E969997C33}">
  <dimension ref="B1:H31"/>
  <sheetViews>
    <sheetView workbookViewId="0">
      <selection activeCell="V20" sqref="V20"/>
    </sheetView>
  </sheetViews>
  <sheetFormatPr defaultRowHeight="14.5" x14ac:dyDescent="0.35"/>
  <cols>
    <col min="6" max="6" width="16.453125" bestFit="1" customWidth="1"/>
    <col min="8" max="8" width="16.453125" bestFit="1" customWidth="1"/>
  </cols>
  <sheetData>
    <row r="1" spans="2:8" ht="15" thickBot="1" x14ac:dyDescent="0.4"/>
    <row r="2" spans="2:8" ht="15" thickBot="1" x14ac:dyDescent="0.4">
      <c r="B2" s="61" t="s">
        <v>34</v>
      </c>
      <c r="C2" s="62"/>
      <c r="D2" s="62"/>
      <c r="E2" s="62"/>
      <c r="F2" s="62"/>
      <c r="G2" s="62"/>
      <c r="H2" s="63"/>
    </row>
    <row r="3" spans="2:8" ht="15" thickBot="1" x14ac:dyDescent="0.4">
      <c r="B3" s="38"/>
      <c r="C3" s="38"/>
      <c r="D3" s="38"/>
      <c r="E3" s="38"/>
      <c r="F3" s="38"/>
      <c r="G3" s="38"/>
      <c r="H3" s="38"/>
    </row>
    <row r="4" spans="2:8" ht="39.5" thickBot="1" x14ac:dyDescent="0.4">
      <c r="B4" s="11" t="s">
        <v>0</v>
      </c>
      <c r="C4" s="12" t="s">
        <v>31</v>
      </c>
      <c r="D4" s="12" t="s">
        <v>32</v>
      </c>
      <c r="E4" s="12" t="s">
        <v>20</v>
      </c>
      <c r="F4" s="12" t="s">
        <v>2</v>
      </c>
      <c r="G4" s="12" t="s">
        <v>23</v>
      </c>
      <c r="H4" s="12" t="s">
        <v>24</v>
      </c>
    </row>
    <row r="5" spans="2:8" ht="15" thickBot="1" x14ac:dyDescent="0.4">
      <c r="B5" s="18" t="s">
        <v>33</v>
      </c>
      <c r="C5" s="3" t="s">
        <v>8</v>
      </c>
      <c r="D5" s="34">
        <f>(((C6+C7+C8)/3)-(E5*((3+1)/2)))</f>
        <v>953.55555555555543</v>
      </c>
      <c r="E5" s="34">
        <f>((((C9+C10+C11)/3)-((C6+C7+C8)/3))/3)</f>
        <v>38.888888888888914</v>
      </c>
      <c r="F5" s="3" t="s">
        <v>8</v>
      </c>
      <c r="G5" s="3" t="s">
        <v>8</v>
      </c>
      <c r="H5" s="3" t="s">
        <v>8</v>
      </c>
    </row>
    <row r="6" spans="2:8" ht="15" thickBot="1" x14ac:dyDescent="0.4">
      <c r="B6" s="19">
        <v>1993</v>
      </c>
      <c r="C6" s="13">
        <v>987</v>
      </c>
      <c r="D6" s="34">
        <f>(F6)+(D30)*(G6)</f>
        <v>988.90555555555557</v>
      </c>
      <c r="E6" s="34">
        <f>(E5)+(D30)*(D31)*(G6)</f>
        <v>38.853500000000025</v>
      </c>
      <c r="F6" s="35">
        <f>(D5+E5)</f>
        <v>992.44444444444434</v>
      </c>
      <c r="G6" s="35">
        <f>C6-F6</f>
        <v>-5.4444444444443434</v>
      </c>
      <c r="H6" s="35">
        <f>(G6)^2</f>
        <v>29.641975308640873</v>
      </c>
    </row>
    <row r="7" spans="2:8" ht="15" thickBot="1" x14ac:dyDescent="0.4">
      <c r="B7" s="19">
        <v>1994</v>
      </c>
      <c r="C7" s="14">
        <v>1037</v>
      </c>
      <c r="D7" s="34">
        <f>(F7)+(D30)*(G7)</f>
        <v>1033.7656694444445</v>
      </c>
      <c r="E7" s="34">
        <f>(E6)+(D30)*(D31)*(G7)</f>
        <v>38.913566138888918</v>
      </c>
      <c r="F7" s="35">
        <f>(D6+E6)</f>
        <v>1027.7590555555555</v>
      </c>
      <c r="G7" s="35">
        <f>C7-F7</f>
        <v>9.2409444444444944</v>
      </c>
      <c r="H7" s="35">
        <f t="shared" ref="H7:H24" si="0">(G7)^2</f>
        <v>85.395054225309565</v>
      </c>
    </row>
    <row r="8" spans="2:8" ht="15" thickBot="1" x14ac:dyDescent="0.4">
      <c r="B8" s="19">
        <v>1995</v>
      </c>
      <c r="C8" s="14">
        <v>1070</v>
      </c>
      <c r="D8" s="34">
        <f>(F8)+(D30)*(G8)</f>
        <v>1070.9377324541667</v>
      </c>
      <c r="E8" s="34">
        <f>(E7)+(D30)*(D31)*(G8)</f>
        <v>38.896151107597248</v>
      </c>
      <c r="F8" s="35">
        <f t="shared" ref="F8:F26" si="1">(D7+E7)</f>
        <v>1072.6792355833334</v>
      </c>
      <c r="G8" s="35">
        <f t="shared" ref="G8:G25" si="2">C8-F8</f>
        <v>-2.6792355833333659</v>
      </c>
      <c r="H8" s="35">
        <f t="shared" si="0"/>
        <v>7.1783033109996817</v>
      </c>
    </row>
    <row r="9" spans="2:8" ht="15" thickBot="1" x14ac:dyDescent="0.4">
      <c r="B9" s="19">
        <v>1996</v>
      </c>
      <c r="C9" s="14">
        <v>1099</v>
      </c>
      <c r="D9" s="34">
        <f>(F9)+(D30)*(G9)</f>
        <v>1102.7918592466174</v>
      </c>
      <c r="E9" s="34">
        <f>(E8)+(D30)*(D31)*(G9)</f>
        <v>38.825730864445781</v>
      </c>
      <c r="F9" s="35">
        <f t="shared" si="1"/>
        <v>1109.833883561764</v>
      </c>
      <c r="G9" s="35">
        <f t="shared" si="2"/>
        <v>-10.833883561763969</v>
      </c>
      <c r="H9" s="35">
        <f t="shared" si="0"/>
        <v>117.37303302985954</v>
      </c>
    </row>
    <row r="10" spans="2:8" ht="15" thickBot="1" x14ac:dyDescent="0.4">
      <c r="B10" s="19">
        <v>1997</v>
      </c>
      <c r="C10" s="14">
        <v>1125</v>
      </c>
      <c r="D10" s="34">
        <f>(F10)+(D30)*(G10)</f>
        <v>1130.8161565388721</v>
      </c>
      <c r="E10" s="34">
        <f>(E9)+(D30)*(D31)*(G10)</f>
        <v>38.717716528723869</v>
      </c>
      <c r="F10" s="35">
        <f t="shared" si="1"/>
        <v>1141.6175901110632</v>
      </c>
      <c r="G10" s="35">
        <f t="shared" si="2"/>
        <v>-16.617590111063237</v>
      </c>
      <c r="H10" s="35">
        <f t="shared" si="0"/>
        <v>276.14430109930669</v>
      </c>
    </row>
    <row r="11" spans="2:8" ht="15" thickBot="1" x14ac:dyDescent="0.4">
      <c r="B11" s="19">
        <v>1998</v>
      </c>
      <c r="C11" s="14">
        <v>1220</v>
      </c>
      <c r="D11" s="34">
        <f>(F11)+(D30)*(G11)</f>
        <v>1202.3368555736586</v>
      </c>
      <c r="E11" s="34">
        <f>(E10)+(D30)*(D31)*(G11)</f>
        <v>39.045746353784494</v>
      </c>
      <c r="F11" s="35">
        <f t="shared" si="1"/>
        <v>1169.533873067596</v>
      </c>
      <c r="G11" s="35">
        <f t="shared" si="2"/>
        <v>50.466126932403995</v>
      </c>
      <c r="H11" s="35">
        <f t="shared" si="0"/>
        <v>2546.8299675575117</v>
      </c>
    </row>
    <row r="12" spans="2:8" ht="15" thickBot="1" x14ac:dyDescent="0.4">
      <c r="B12" s="19">
        <v>1999</v>
      </c>
      <c r="C12" s="14">
        <v>1268</v>
      </c>
      <c r="D12" s="34">
        <f>(F12)+(D30)*(G12)</f>
        <v>1258.6839106746052</v>
      </c>
      <c r="E12" s="34">
        <f>(E11)+(D30)*(D31)*(G12)</f>
        <v>39.218759441256111</v>
      </c>
      <c r="F12" s="35">
        <f t="shared" si="1"/>
        <v>1241.3826019274431</v>
      </c>
      <c r="G12" s="35">
        <f t="shared" si="2"/>
        <v>26.617398072556853</v>
      </c>
      <c r="H12" s="35">
        <f t="shared" si="0"/>
        <v>708.4858801529532</v>
      </c>
    </row>
    <row r="13" spans="2:8" ht="15" thickBot="1" x14ac:dyDescent="0.4">
      <c r="B13" s="19">
        <v>2000</v>
      </c>
      <c r="C13" s="14">
        <v>1288</v>
      </c>
      <c r="D13" s="34">
        <f>(F13)+(D30)*(G13)</f>
        <v>1291.4659345405514</v>
      </c>
      <c r="E13" s="34">
        <f>(E12)+(D30)*(D31)*(G13)</f>
        <v>39.154392085503012</v>
      </c>
      <c r="F13" s="35">
        <f t="shared" si="1"/>
        <v>1297.9026701158614</v>
      </c>
      <c r="G13" s="35">
        <f t="shared" si="2"/>
        <v>-9.9026701158613832</v>
      </c>
      <c r="H13" s="35">
        <f t="shared" si="0"/>
        <v>98.062875423574098</v>
      </c>
    </row>
    <row r="14" spans="2:8" ht="15" thickBot="1" x14ac:dyDescent="0.4">
      <c r="B14" s="19">
        <v>2001</v>
      </c>
      <c r="C14" s="14">
        <v>1324</v>
      </c>
      <c r="D14" s="34">
        <f>(F14)+(D30)*(G14)</f>
        <v>1326.3171143191191</v>
      </c>
      <c r="E14" s="34">
        <f>(E13)+(D30)*(D31)*(G14)</f>
        <v>39.11135996243366</v>
      </c>
      <c r="F14" s="35">
        <f t="shared" si="1"/>
        <v>1330.6203266260545</v>
      </c>
      <c r="G14" s="35">
        <f t="shared" si="2"/>
        <v>-6.6203266260545206</v>
      </c>
      <c r="H14" s="35">
        <f t="shared" si="0"/>
        <v>43.828724635646431</v>
      </c>
    </row>
    <row r="15" spans="2:8" ht="15" thickBot="1" x14ac:dyDescent="0.4">
      <c r="B15" s="19">
        <v>2002</v>
      </c>
      <c r="C15" s="14">
        <v>1321</v>
      </c>
      <c r="D15" s="34">
        <f>(F15)+(D30)*(G15)</f>
        <v>1336.5499659985435</v>
      </c>
      <c r="E15" s="34">
        <f>(E14)+(D30)*(D31)*(G15)</f>
        <v>38.822574879603565</v>
      </c>
      <c r="F15" s="35">
        <f t="shared" si="1"/>
        <v>1365.4284742815528</v>
      </c>
      <c r="G15" s="35">
        <f t="shared" si="2"/>
        <v>-44.428474281552781</v>
      </c>
      <c r="H15" s="35">
        <f t="shared" si="0"/>
        <v>1973.8893269865969</v>
      </c>
    </row>
    <row r="16" spans="2:8" ht="15" thickBot="1" x14ac:dyDescent="0.4">
      <c r="B16" s="19">
        <v>2003</v>
      </c>
      <c r="C16" s="14">
        <v>1317</v>
      </c>
      <c r="D16" s="34">
        <f>(F16)+(D30)*(G16)</f>
        <v>1337.4303893073516</v>
      </c>
      <c r="E16" s="34">
        <f>(E15)+(D30)*(D31)*(G16)</f>
        <v>38.443153363895611</v>
      </c>
      <c r="F16" s="35">
        <f t="shared" si="1"/>
        <v>1375.372540878147</v>
      </c>
      <c r="G16" s="35">
        <f t="shared" si="2"/>
        <v>-58.372540878146992</v>
      </c>
      <c r="H16" s="35">
        <f t="shared" si="0"/>
        <v>3407.3535285709418</v>
      </c>
    </row>
    <row r="17" spans="2:8" ht="15" thickBot="1" x14ac:dyDescent="0.4">
      <c r="B17" s="19">
        <v>2004</v>
      </c>
      <c r="C17" s="14">
        <v>1298</v>
      </c>
      <c r="D17" s="34">
        <f>(F17)+(D30)*(G17)</f>
        <v>1325.2557399349364</v>
      </c>
      <c r="E17" s="34">
        <f>(E16)+(D30)*(D31)*(G17)</f>
        <v>37.936975336532505</v>
      </c>
      <c r="F17" s="35">
        <f t="shared" si="1"/>
        <v>1375.8735426712472</v>
      </c>
      <c r="G17" s="35">
        <f t="shared" si="2"/>
        <v>-77.873542671247151</v>
      </c>
      <c r="H17" s="35">
        <f t="shared" si="0"/>
        <v>6064.2886481705509</v>
      </c>
    </row>
    <row r="18" spans="2:8" ht="15" thickBot="1" x14ac:dyDescent="0.4">
      <c r="B18" s="19">
        <v>2005</v>
      </c>
      <c r="C18" s="14">
        <v>1378</v>
      </c>
      <c r="D18" s="34">
        <f>(F18)+(D30)*(G18)</f>
        <v>1372.8174503450141</v>
      </c>
      <c r="E18" s="34">
        <f>(E17)+(D30)*(D31)*(G18)</f>
        <v>38.033222687267958</v>
      </c>
      <c r="F18" s="35">
        <f t="shared" si="1"/>
        <v>1363.1927152714688</v>
      </c>
      <c r="G18" s="35">
        <f t="shared" si="2"/>
        <v>14.807284728531158</v>
      </c>
      <c r="H18" s="35">
        <f t="shared" si="0"/>
        <v>219.25568103179205</v>
      </c>
    </row>
    <row r="19" spans="2:8" ht="15" thickBot="1" x14ac:dyDescent="0.4">
      <c r="B19" s="19">
        <v>2006</v>
      </c>
      <c r="C19" s="14">
        <v>1478</v>
      </c>
      <c r="D19" s="34">
        <f>(F19)+(D30)*(G19)</f>
        <v>1454.4977355612987</v>
      </c>
      <c r="E19" s="34">
        <f>(E18)+(D30)*(D31)*(G19)</f>
        <v>38.469693312558128</v>
      </c>
      <c r="F19" s="35">
        <f t="shared" si="1"/>
        <v>1410.850673032282</v>
      </c>
      <c r="G19" s="35">
        <f t="shared" si="2"/>
        <v>67.149326967718025</v>
      </c>
      <c r="H19" s="35">
        <f t="shared" si="0"/>
        <v>4509.0321122175028</v>
      </c>
    </row>
    <row r="20" spans="2:8" ht="15" thickBot="1" x14ac:dyDescent="0.4">
      <c r="B20" s="19">
        <v>2007</v>
      </c>
      <c r="C20" s="14">
        <v>1507</v>
      </c>
      <c r="D20" s="34">
        <f>(F20)+(D30)*(G20)</f>
        <v>1502.0886001058498</v>
      </c>
      <c r="E20" s="34">
        <f>(E19)+(D30)*(D31)*(G20)</f>
        <v>38.56090502487806</v>
      </c>
      <c r="F20" s="35">
        <f t="shared" si="1"/>
        <v>1492.9674288738568</v>
      </c>
      <c r="G20" s="35">
        <f t="shared" si="2"/>
        <v>14.032571126143239</v>
      </c>
      <c r="H20" s="35">
        <f t="shared" si="0"/>
        <v>196.91305241026893</v>
      </c>
    </row>
    <row r="21" spans="2:8" ht="15" thickBot="1" x14ac:dyDescent="0.4">
      <c r="B21" s="19">
        <v>2008</v>
      </c>
      <c r="C21" s="14">
        <v>1620</v>
      </c>
      <c r="D21" s="34">
        <f>(F21)+(D30)*(G21)</f>
        <v>1592.2273267957548</v>
      </c>
      <c r="E21" s="34">
        <f>(E20)+(D30)*(D31)*(G21)</f>
        <v>39.076683241528329</v>
      </c>
      <c r="F21" s="35">
        <f t="shared" si="1"/>
        <v>1540.6495051307279</v>
      </c>
      <c r="G21" s="35">
        <f t="shared" si="2"/>
        <v>79.350494869272097</v>
      </c>
      <c r="H21" s="35">
        <f t="shared" si="0"/>
        <v>6296.5010359983771</v>
      </c>
    </row>
    <row r="22" spans="2:8" ht="15" thickBot="1" x14ac:dyDescent="0.4">
      <c r="B22" s="19">
        <v>2009</v>
      </c>
      <c r="C22" s="14">
        <v>1667</v>
      </c>
      <c r="D22" s="34">
        <f>(F22)+(D30)*(G22)</f>
        <v>1654.506403513049</v>
      </c>
      <c r="E22" s="34">
        <f>(E21)+(D30)*(D31)*(G22)</f>
        <v>39.308707176285985</v>
      </c>
      <c r="F22" s="35">
        <f t="shared" si="1"/>
        <v>1631.3040100372832</v>
      </c>
      <c r="G22" s="35">
        <f t="shared" si="2"/>
        <v>35.695989962716794</v>
      </c>
      <c r="H22" s="35">
        <f t="shared" si="0"/>
        <v>1274.2036994183782</v>
      </c>
    </row>
    <row r="23" spans="2:8" ht="15" thickBot="1" x14ac:dyDescent="0.4">
      <c r="B23" s="19">
        <v>2010</v>
      </c>
      <c r="C23" s="14">
        <v>1602</v>
      </c>
      <c r="D23" s="34">
        <f>(F23)+(D30)*(G23)</f>
        <v>1634.1352887412672</v>
      </c>
      <c r="E23" s="34">
        <f>(E22)+(D30)*(D31)*(G23)</f>
        <v>38.71190895680531</v>
      </c>
      <c r="F23" s="35">
        <f t="shared" si="1"/>
        <v>1693.8151106893349</v>
      </c>
      <c r="G23" s="35">
        <f t="shared" si="2"/>
        <v>-91.815110689334915</v>
      </c>
      <c r="H23" s="35">
        <f t="shared" si="0"/>
        <v>8430.0145508948226</v>
      </c>
    </row>
    <row r="24" spans="2:8" ht="15" thickBot="1" x14ac:dyDescent="0.4">
      <c r="B24" s="19">
        <v>2011</v>
      </c>
      <c r="C24" s="14">
        <v>1700</v>
      </c>
      <c r="D24" s="34">
        <f>(F24)+(D30)*(G24)</f>
        <v>1690.4965191943254</v>
      </c>
      <c r="E24" s="34">
        <f>(E23)+(D30)*(D31)*(G24)</f>
        <v>38.888402171767837</v>
      </c>
      <c r="F24" s="35">
        <f t="shared" si="1"/>
        <v>1672.8471976980725</v>
      </c>
      <c r="G24" s="35">
        <f t="shared" si="2"/>
        <v>27.152802301927522</v>
      </c>
      <c r="H24" s="35">
        <f t="shared" si="0"/>
        <v>737.27467284756051</v>
      </c>
    </row>
    <row r="25" spans="2:8" ht="15" thickBot="1" x14ac:dyDescent="0.4">
      <c r="B25" s="19">
        <v>2012</v>
      </c>
      <c r="C25" s="14">
        <v>1756</v>
      </c>
      <c r="D25" s="34">
        <f>(F25)+(D30)*(G25)</f>
        <v>1746.6847224781327</v>
      </c>
      <c r="E25" s="34">
        <f>(E24)+(D30)*(D31)*(G25)</f>
        <v>39.061400182888228</v>
      </c>
      <c r="F25" s="35">
        <f t="shared" si="1"/>
        <v>1729.3849213660933</v>
      </c>
      <c r="G25" s="35">
        <f t="shared" si="2"/>
        <v>26.615078633906705</v>
      </c>
      <c r="H25" s="35">
        <f>(G25)^2</f>
        <v>708.36241068903723</v>
      </c>
    </row>
    <row r="26" spans="2:8" ht="15" thickBot="1" x14ac:dyDescent="0.4">
      <c r="B26" s="19">
        <v>2013</v>
      </c>
      <c r="C26" s="3" t="s">
        <v>16</v>
      </c>
      <c r="D26" s="13" t="s">
        <v>8</v>
      </c>
      <c r="E26" s="34" t="s">
        <v>8</v>
      </c>
      <c r="F26" s="35">
        <f t="shared" si="1"/>
        <v>1785.746122661021</v>
      </c>
      <c r="G26" s="13" t="s">
        <v>8</v>
      </c>
      <c r="H26" s="3" t="s">
        <v>8</v>
      </c>
    </row>
    <row r="27" spans="2:8" ht="15" thickBot="1" x14ac:dyDescent="0.4">
      <c r="B27" s="19">
        <v>2014</v>
      </c>
      <c r="C27" s="3" t="s">
        <v>16</v>
      </c>
      <c r="D27" s="13" t="s">
        <v>8</v>
      </c>
      <c r="E27" s="34" t="s">
        <v>8</v>
      </c>
      <c r="F27" s="35" t="s">
        <v>8</v>
      </c>
      <c r="G27" s="13" t="s">
        <v>8</v>
      </c>
      <c r="H27" s="3" t="s">
        <v>8</v>
      </c>
    </row>
    <row r="30" spans="2:8" ht="18.5" x14ac:dyDescent="0.35">
      <c r="C30" s="20" t="s">
        <v>35</v>
      </c>
      <c r="D30" s="17">
        <v>0.65</v>
      </c>
    </row>
    <row r="31" spans="2:8" ht="18.5" x14ac:dyDescent="0.35">
      <c r="C31" s="20" t="s">
        <v>36</v>
      </c>
      <c r="D31" s="17">
        <v>0.01</v>
      </c>
    </row>
  </sheetData>
  <mergeCells count="1">
    <mergeCell ref="B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C9CE2-9598-4697-8B96-1E35B205F7B1}">
  <dimension ref="B1:H32"/>
  <sheetViews>
    <sheetView tabSelected="1" workbookViewId="0">
      <selection activeCell="P12" sqref="P12"/>
    </sheetView>
  </sheetViews>
  <sheetFormatPr defaultRowHeight="14.5" x14ac:dyDescent="0.35"/>
  <cols>
    <col min="4" max="4" width="8.81640625" customWidth="1"/>
    <col min="5" max="5" width="9.36328125" customWidth="1"/>
    <col min="6" max="6" width="8.81640625" customWidth="1"/>
    <col min="8" max="8" width="10.26953125" customWidth="1"/>
  </cols>
  <sheetData>
    <row r="1" spans="2:8" ht="15" thickBot="1" x14ac:dyDescent="0.4"/>
    <row r="2" spans="2:8" ht="14.5" customHeight="1" x14ac:dyDescent="0.35">
      <c r="B2" s="59" t="s">
        <v>38</v>
      </c>
      <c r="C2" s="55"/>
      <c r="D2" s="55"/>
      <c r="E2" s="55"/>
      <c r="F2" s="55"/>
      <c r="G2" s="55"/>
      <c r="H2" s="56"/>
    </row>
    <row r="3" spans="2:8" ht="15" thickBot="1" x14ac:dyDescent="0.4">
      <c r="B3" s="57"/>
      <c r="C3" s="54"/>
      <c r="D3" s="54"/>
      <c r="E3" s="54"/>
      <c r="F3" s="54"/>
      <c r="G3" s="54"/>
      <c r="H3" s="58"/>
    </row>
    <row r="4" spans="2:8" ht="15" thickBot="1" x14ac:dyDescent="0.4">
      <c r="B4" s="40"/>
      <c r="C4" s="40"/>
      <c r="D4" s="40"/>
      <c r="E4" s="40"/>
      <c r="F4" s="40"/>
      <c r="G4" s="40"/>
      <c r="H4" s="40"/>
    </row>
    <row r="5" spans="2:8" ht="39.5" thickBot="1" x14ac:dyDescent="0.4">
      <c r="B5" s="21" t="s">
        <v>0</v>
      </c>
      <c r="C5" s="22" t="s">
        <v>31</v>
      </c>
      <c r="D5" s="22" t="s">
        <v>32</v>
      </c>
      <c r="E5" s="22" t="s">
        <v>20</v>
      </c>
      <c r="F5" s="22" t="s">
        <v>2</v>
      </c>
      <c r="G5" s="22" t="s">
        <v>23</v>
      </c>
      <c r="H5" s="22" t="s">
        <v>24</v>
      </c>
    </row>
    <row r="6" spans="2:8" ht="15" thickBot="1" x14ac:dyDescent="0.4">
      <c r="B6" s="18" t="s">
        <v>33</v>
      </c>
      <c r="C6" s="3" t="s">
        <v>8</v>
      </c>
      <c r="D6" s="35">
        <f>(((C7+C8+C9)/3)-(E6*((3+1)/2)))</f>
        <v>953.55555555555543</v>
      </c>
      <c r="E6" s="35">
        <f>((((C10+C11+C12)/3)-((C7+C8+C9)/3))/3)</f>
        <v>38.888888888888914</v>
      </c>
      <c r="F6" s="3" t="s">
        <v>8</v>
      </c>
      <c r="G6" s="3" t="s">
        <v>8</v>
      </c>
      <c r="H6" s="3" t="s">
        <v>8</v>
      </c>
    </row>
    <row r="7" spans="2:8" ht="15" thickBot="1" x14ac:dyDescent="0.4">
      <c r="B7" s="19">
        <v>1993</v>
      </c>
      <c r="C7" s="13">
        <v>987</v>
      </c>
      <c r="D7" s="35">
        <f t="shared" ref="D7:D26" si="0">(F7)+($D$30)*(G7)</f>
        <v>988.89194444444445</v>
      </c>
      <c r="E7" s="35">
        <f t="shared" ref="E7:E25" si="1">($D$32)*(E6)+($D$31)*(G7)</f>
        <v>38.844594444444468</v>
      </c>
      <c r="F7" s="35">
        <f t="shared" ref="F7:F27" si="2">D6+$D$32*E6</f>
        <v>992.40555555555545</v>
      </c>
      <c r="G7" s="35">
        <f>C7-F7</f>
        <v>-5.405555555555452</v>
      </c>
      <c r="H7" s="35">
        <f>(G7)^2</f>
        <v>29.22003086419641</v>
      </c>
    </row>
    <row r="8" spans="2:8" ht="15" thickBot="1" x14ac:dyDescent="0.4">
      <c r="B8" s="19">
        <v>1994</v>
      </c>
      <c r="C8" s="14">
        <v>1037</v>
      </c>
      <c r="D8" s="35">
        <f t="shared" si="0"/>
        <v>1033.7441930030557</v>
      </c>
      <c r="E8" s="35">
        <f t="shared" si="1"/>
        <v>38.81505215570558</v>
      </c>
      <c r="F8" s="35">
        <f t="shared" si="2"/>
        <v>1027.6976942944445</v>
      </c>
      <c r="G8" s="35">
        <f t="shared" ref="G8:G26" si="3">C8-F8</f>
        <v>9.3023057055554546</v>
      </c>
      <c r="H8" s="35">
        <f t="shared" ref="H8:H26" si="4">(G8)^2</f>
        <v>86.532891439609557</v>
      </c>
    </row>
    <row r="9" spans="2:8" ht="15" thickBot="1" x14ac:dyDescent="0.4">
      <c r="B9" s="19">
        <v>1995</v>
      </c>
      <c r="C9" s="14">
        <v>1070</v>
      </c>
      <c r="D9" s="35">
        <f t="shared" si="0"/>
        <v>1070.8821505373119</v>
      </c>
      <c r="E9" s="35">
        <f t="shared" si="1"/>
        <v>38.773716673443268</v>
      </c>
      <c r="F9" s="35">
        <f t="shared" si="2"/>
        <v>1072.5204301066055</v>
      </c>
      <c r="G9" s="35">
        <f t="shared" si="3"/>
        <v>-2.520430106605545</v>
      </c>
      <c r="H9" s="35">
        <f t="shared" si="4"/>
        <v>6.3525679222836393</v>
      </c>
    </row>
    <row r="10" spans="2:8" ht="15" thickBot="1" x14ac:dyDescent="0.4">
      <c r="B10" s="19">
        <v>1996</v>
      </c>
      <c r="C10" s="14">
        <v>1099</v>
      </c>
      <c r="D10" s="35">
        <f t="shared" si="0"/>
        <v>1102.7159827229286</v>
      </c>
      <c r="E10" s="35">
        <f t="shared" si="1"/>
        <v>38.724325863275737</v>
      </c>
      <c r="F10" s="35">
        <f t="shared" si="2"/>
        <v>1109.6170934940817</v>
      </c>
      <c r="G10" s="35">
        <f t="shared" si="3"/>
        <v>-10.617093494081701</v>
      </c>
      <c r="H10" s="35">
        <f t="shared" si="4"/>
        <v>112.72267426207198</v>
      </c>
    </row>
    <row r="11" spans="2:8" ht="15" thickBot="1" x14ac:dyDescent="0.4">
      <c r="B11" s="19">
        <v>1997</v>
      </c>
      <c r="C11" s="14">
        <v>1125</v>
      </c>
      <c r="D11" s="35">
        <f t="shared" si="0"/>
        <v>1130.7405544911194</v>
      </c>
      <c r="E11" s="35">
        <f t="shared" si="1"/>
        <v>38.669199953152116</v>
      </c>
      <c r="F11" s="35">
        <f t="shared" si="2"/>
        <v>1141.401584260341</v>
      </c>
      <c r="G11" s="35">
        <f t="shared" si="3"/>
        <v>-16.401584260340996</v>
      </c>
      <c r="H11" s="35">
        <f t="shared" si="4"/>
        <v>269.01196624906549</v>
      </c>
    </row>
    <row r="12" spans="2:8" ht="15" thickBot="1" x14ac:dyDescent="0.4">
      <c r="B12" s="19">
        <v>1998</v>
      </c>
      <c r="C12" s="14">
        <v>1220</v>
      </c>
      <c r="D12" s="35">
        <f t="shared" si="0"/>
        <v>1202.2798798355113</v>
      </c>
      <c r="E12" s="35">
        <f t="shared" si="1"/>
        <v>38.681159667954645</v>
      </c>
      <c r="F12" s="35">
        <f t="shared" si="2"/>
        <v>1169.3710852443182</v>
      </c>
      <c r="G12" s="35">
        <f t="shared" si="3"/>
        <v>50.628914755681762</v>
      </c>
      <c r="H12" s="35">
        <f>(G12)^2</f>
        <v>2563.2870093380907</v>
      </c>
    </row>
    <row r="13" spans="2:8" ht="15" thickBot="1" x14ac:dyDescent="0.4">
      <c r="B13" s="19">
        <v>1999</v>
      </c>
      <c r="C13" s="14">
        <v>1268</v>
      </c>
      <c r="D13" s="35">
        <f t="shared" si="0"/>
        <v>1258.5228254203294</v>
      </c>
      <c r="E13" s="35">
        <f t="shared" si="1"/>
        <v>38.669556149942892</v>
      </c>
      <c r="F13" s="35">
        <f t="shared" si="2"/>
        <v>1240.9223583437981</v>
      </c>
      <c r="G13" s="35">
        <f t="shared" si="3"/>
        <v>27.077641656201877</v>
      </c>
      <c r="H13" s="35">
        <f t="shared" si="4"/>
        <v>733.19867766167908</v>
      </c>
    </row>
    <row r="14" spans="2:8" ht="15" thickBot="1" x14ac:dyDescent="0.4">
      <c r="B14" s="19">
        <v>2000</v>
      </c>
      <c r="C14" s="14">
        <v>1288</v>
      </c>
      <c r="D14" s="35">
        <f t="shared" si="0"/>
        <v>1291.2037992049427</v>
      </c>
      <c r="E14" s="35">
        <f t="shared" si="1"/>
        <v>38.621732881778826</v>
      </c>
      <c r="F14" s="35">
        <f t="shared" si="2"/>
        <v>1297.1537120141222</v>
      </c>
      <c r="G14" s="35">
        <f t="shared" si="3"/>
        <v>-9.1537120141222204</v>
      </c>
      <c r="H14" s="35">
        <f t="shared" si="4"/>
        <v>83.790443637485481</v>
      </c>
    </row>
    <row r="15" spans="2:8" ht="15" thickBot="1" x14ac:dyDescent="0.4">
      <c r="B15" s="19">
        <v>2001</v>
      </c>
      <c r="C15" s="14">
        <v>1324</v>
      </c>
      <c r="D15" s="35">
        <f t="shared" si="0"/>
        <v>1326.025418623844</v>
      </c>
      <c r="E15" s="35">
        <f t="shared" si="1"/>
        <v>38.577324238543206</v>
      </c>
      <c r="F15" s="35">
        <f t="shared" si="2"/>
        <v>1329.7869103538396</v>
      </c>
      <c r="G15" s="35">
        <f t="shared" si="3"/>
        <v>-5.7869103538396303</v>
      </c>
      <c r="H15" s="35">
        <f t="shared" si="4"/>
        <v>33.488331443376318</v>
      </c>
    </row>
    <row r="16" spans="2:8" ht="15" thickBot="1" x14ac:dyDescent="0.4">
      <c r="B16" s="19">
        <v>2002</v>
      </c>
      <c r="C16" s="14">
        <v>1321</v>
      </c>
      <c r="D16" s="35">
        <f t="shared" si="0"/>
        <v>1336.247457938352</v>
      </c>
      <c r="E16" s="35">
        <f t="shared" si="1"/>
        <v>38.49518274876651</v>
      </c>
      <c r="F16" s="35">
        <f t="shared" si="2"/>
        <v>1364.5641655381487</v>
      </c>
      <c r="G16" s="35">
        <f t="shared" si="3"/>
        <v>-43.5641655381487</v>
      </c>
      <c r="H16" s="35">
        <f t="shared" si="4"/>
        <v>1897.8365190352229</v>
      </c>
    </row>
    <row r="17" spans="2:8" ht="15" thickBot="1" x14ac:dyDescent="0.4">
      <c r="B17" s="19">
        <v>2003</v>
      </c>
      <c r="C17" s="14">
        <v>1317</v>
      </c>
      <c r="D17" s="35">
        <f t="shared" si="0"/>
        <v>1337.1964509265295</v>
      </c>
      <c r="E17" s="35">
        <f t="shared" si="1"/>
        <v>38.398983420513375</v>
      </c>
      <c r="F17" s="35">
        <f t="shared" si="2"/>
        <v>1374.7041455043698</v>
      </c>
      <c r="G17" s="35">
        <f t="shared" si="3"/>
        <v>-57.704145504369762</v>
      </c>
      <c r="H17" s="35">
        <f t="shared" si="4"/>
        <v>3329.7684083894769</v>
      </c>
    </row>
    <row r="18" spans="2:8" ht="15" thickBot="1" x14ac:dyDescent="0.4">
      <c r="B18" s="19">
        <v>2004</v>
      </c>
      <c r="C18" s="14">
        <v>1298</v>
      </c>
      <c r="D18" s="35">
        <f t="shared" si="0"/>
        <v>1325.1449623772678</v>
      </c>
      <c r="E18" s="35">
        <f t="shared" si="1"/>
        <v>38.283027401729235</v>
      </c>
      <c r="F18" s="35">
        <f t="shared" si="2"/>
        <v>1375.5570353636224</v>
      </c>
      <c r="G18" s="35">
        <f t="shared" si="3"/>
        <v>-77.55703536362239</v>
      </c>
      <c r="H18" s="35">
        <f t="shared" si="4"/>
        <v>6015.0937343941741</v>
      </c>
    </row>
    <row r="19" spans="2:8" ht="15" thickBot="1" x14ac:dyDescent="0.4">
      <c r="B19" s="19">
        <v>2005</v>
      </c>
      <c r="C19" s="14">
        <v>1378</v>
      </c>
      <c r="D19" s="35">
        <f t="shared" si="0"/>
        <v>1372.8863973630582</v>
      </c>
      <c r="E19" s="35">
        <f t="shared" si="1"/>
        <v>38.259354667575906</v>
      </c>
      <c r="F19" s="35">
        <f t="shared" si="2"/>
        <v>1363.3897067515952</v>
      </c>
      <c r="G19" s="35">
        <f t="shared" si="3"/>
        <v>14.610293248404787</v>
      </c>
      <c r="H19" s="35">
        <f t="shared" si="4"/>
        <v>213.46066880438249</v>
      </c>
    </row>
    <row r="20" spans="2:8" ht="15" thickBot="1" x14ac:dyDescent="0.4">
      <c r="B20" s="19">
        <v>2006</v>
      </c>
      <c r="C20" s="14">
        <v>1478</v>
      </c>
      <c r="D20" s="35">
        <f t="shared" si="0"/>
        <v>1454.5876224365884</v>
      </c>
      <c r="E20" s="35">
        <f t="shared" si="1"/>
        <v>38.287987820232367</v>
      </c>
      <c r="F20" s="35">
        <f t="shared" si="2"/>
        <v>1411.1074926759666</v>
      </c>
      <c r="G20" s="35">
        <f t="shared" si="3"/>
        <v>66.892507324033431</v>
      </c>
      <c r="H20" s="35">
        <f t="shared" si="4"/>
        <v>4474.6075360958666</v>
      </c>
    </row>
    <row r="21" spans="2:8" ht="15" thickBot="1" x14ac:dyDescent="0.4">
      <c r="B21" s="19">
        <v>2007</v>
      </c>
      <c r="C21" s="14">
        <v>1507</v>
      </c>
      <c r="D21" s="35">
        <f t="shared" si="0"/>
        <v>1502.04306279415</v>
      </c>
      <c r="E21" s="35">
        <f t="shared" si="1"/>
        <v>38.263862510143134</v>
      </c>
      <c r="F21" s="35">
        <f t="shared" si="2"/>
        <v>1492.8373222690004</v>
      </c>
      <c r="G21" s="35">
        <f>C21-F21</f>
        <v>14.162677730999576</v>
      </c>
      <c r="H21" s="35">
        <f t="shared" si="4"/>
        <v>200.58144051215129</v>
      </c>
    </row>
    <row r="22" spans="2:8" ht="15" thickBot="1" x14ac:dyDescent="0.4">
      <c r="B22" s="19">
        <v>2008</v>
      </c>
      <c r="C22" s="14">
        <v>1620</v>
      </c>
      <c r="D22" s="35">
        <f t="shared" si="0"/>
        <v>1592.0940315046241</v>
      </c>
      <c r="E22" s="35">
        <f t="shared" si="1"/>
        <v>38.305329986191211</v>
      </c>
      <c r="F22" s="35">
        <f t="shared" si="2"/>
        <v>1540.268661441783</v>
      </c>
      <c r="G22" s="35">
        <f t="shared" si="3"/>
        <v>79.731338558216976</v>
      </c>
      <c r="H22" s="35">
        <f t="shared" si="4"/>
        <v>6357.0863482850173</v>
      </c>
    </row>
    <row r="23" spans="2:8" ht="15" thickBot="1" x14ac:dyDescent="0.4">
      <c r="B23" s="19">
        <v>2009</v>
      </c>
      <c r="C23" s="14">
        <v>1667</v>
      </c>
      <c r="D23" s="35">
        <f t="shared" si="0"/>
        <v>1654.1763696562903</v>
      </c>
      <c r="E23" s="35">
        <f t="shared" si="1"/>
        <v>38.303663600044189</v>
      </c>
      <c r="F23" s="35">
        <f t="shared" si="2"/>
        <v>1630.3610561608291</v>
      </c>
      <c r="G23" s="35">
        <f t="shared" si="3"/>
        <v>36.638943839170906</v>
      </c>
      <c r="H23" s="35">
        <f t="shared" si="4"/>
        <v>1342.4122056499198</v>
      </c>
    </row>
    <row r="24" spans="2:8" ht="15" thickBot="1" x14ac:dyDescent="0.4">
      <c r="B24" s="19">
        <v>2010</v>
      </c>
      <c r="C24" s="14">
        <v>1602</v>
      </c>
      <c r="D24" s="35">
        <f t="shared" si="0"/>
        <v>1633.6546053574571</v>
      </c>
      <c r="E24" s="35">
        <f t="shared" si="1"/>
        <v>38.174918206851409</v>
      </c>
      <c r="F24" s="35">
        <f t="shared" si="2"/>
        <v>1692.4417295927344</v>
      </c>
      <c r="G24" s="35">
        <f t="shared" si="3"/>
        <v>-90.441729592734418</v>
      </c>
      <c r="H24" s="35">
        <f t="shared" si="4"/>
        <v>8179.7064517252929</v>
      </c>
    </row>
    <row r="25" spans="2:8" ht="15" thickBot="1" x14ac:dyDescent="0.4">
      <c r="B25" s="19">
        <v>2011</v>
      </c>
      <c r="C25" s="14">
        <v>1700</v>
      </c>
      <c r="D25" s="35">
        <f t="shared" si="0"/>
        <v>1690.1269720261355</v>
      </c>
      <c r="E25" s="35">
        <f t="shared" si="1"/>
        <v>38.16495193999846</v>
      </c>
      <c r="F25" s="35">
        <f t="shared" si="2"/>
        <v>1671.7913486461016</v>
      </c>
      <c r="G25" s="35">
        <f t="shared" si="3"/>
        <v>28.208651353898404</v>
      </c>
      <c r="H25" s="35">
        <f t="shared" si="4"/>
        <v>795.72801120579425</v>
      </c>
    </row>
    <row r="26" spans="2:8" ht="15" thickBot="1" x14ac:dyDescent="0.4">
      <c r="B26" s="19">
        <v>2012</v>
      </c>
      <c r="C26" s="14">
        <v>1756</v>
      </c>
      <c r="D26" s="35">
        <f t="shared" si="0"/>
        <v>1746.2888156549679</v>
      </c>
      <c r="E26" s="35">
        <f>($D$32)*(E25)+($D$31)*(G26)</f>
        <v>38.154533229044269</v>
      </c>
      <c r="F26" s="35">
        <f t="shared" si="2"/>
        <v>1728.253759014194</v>
      </c>
      <c r="G26" s="35">
        <f t="shared" si="3"/>
        <v>27.746240985806025</v>
      </c>
      <c r="H26" s="35">
        <f t="shared" si="4"/>
        <v>769.85388884242218</v>
      </c>
    </row>
    <row r="27" spans="2:8" ht="15" thickBot="1" x14ac:dyDescent="0.4">
      <c r="B27" s="19">
        <v>2013</v>
      </c>
      <c r="C27" s="3" t="s">
        <v>16</v>
      </c>
      <c r="D27" s="3" t="s">
        <v>8</v>
      </c>
      <c r="E27" s="35" t="s">
        <v>8</v>
      </c>
      <c r="F27" s="35">
        <f t="shared" si="2"/>
        <v>1784.4051943507832</v>
      </c>
      <c r="G27" s="13" t="s">
        <v>8</v>
      </c>
      <c r="H27" s="13" t="s">
        <v>8</v>
      </c>
    </row>
    <row r="28" spans="2:8" ht="15" thickBot="1" x14ac:dyDescent="0.4">
      <c r="B28" s="19">
        <v>2014</v>
      </c>
      <c r="C28" s="3" t="s">
        <v>16</v>
      </c>
      <c r="D28" s="3" t="s">
        <v>8</v>
      </c>
      <c r="E28" s="3" t="s">
        <v>8</v>
      </c>
      <c r="F28" s="35" t="s">
        <v>8</v>
      </c>
      <c r="G28" s="3" t="s">
        <v>8</v>
      </c>
      <c r="H28" s="3" t="s">
        <v>8</v>
      </c>
    </row>
    <row r="29" spans="2:8" x14ac:dyDescent="0.35">
      <c r="B29" s="16"/>
    </row>
    <row r="30" spans="2:8" ht="18.5" x14ac:dyDescent="0.35">
      <c r="C30" s="20" t="s">
        <v>35</v>
      </c>
      <c r="D30" s="36">
        <v>0.65</v>
      </c>
      <c r="F30" s="6" t="s">
        <v>12</v>
      </c>
      <c r="G30" s="37">
        <f>SQRT(AVERAGE(H7:H26))</f>
        <v>43.297655713535796</v>
      </c>
    </row>
    <row r="31" spans="2:8" ht="18.5" x14ac:dyDescent="0.35">
      <c r="C31" s="20" t="s">
        <v>36</v>
      </c>
      <c r="D31" s="36">
        <v>1E-3</v>
      </c>
      <c r="F31" s="6" t="s">
        <v>11</v>
      </c>
      <c r="G31" s="37">
        <f>AVERAGE(G7:G26)</f>
        <v>1.7923576687274192</v>
      </c>
    </row>
    <row r="32" spans="2:8" ht="18.5" x14ac:dyDescent="0.35">
      <c r="C32" s="20" t="s">
        <v>37</v>
      </c>
      <c r="D32" s="36">
        <v>0.999</v>
      </c>
    </row>
  </sheetData>
  <mergeCells count="1">
    <mergeCell ref="B2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Exhibit 6.1</vt:lpstr>
      <vt:lpstr>Exhibit 6.3</vt:lpstr>
      <vt:lpstr>Exhibit 6.6</vt:lpstr>
      <vt:lpstr>Exhibit 6.9</vt:lpstr>
      <vt:lpstr>Exhibit 6.11</vt:lpstr>
      <vt:lpstr>Exhibit 6.14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Pinchak</dc:creator>
  <cp:lastModifiedBy>Max Pinchak</cp:lastModifiedBy>
  <dcterms:created xsi:type="dcterms:W3CDTF">2023-03-13T16:50:36Z</dcterms:created>
  <dcterms:modified xsi:type="dcterms:W3CDTF">2023-04-28T16:38:39Z</dcterms:modified>
</cp:coreProperties>
</file>