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xPinchak\Desktop\"/>
    </mc:Choice>
  </mc:AlternateContent>
  <xr:revisionPtr revIDLastSave="0" documentId="13_ncr:1_{7923C0F6-DE6C-40DF-AC75-6F1197952052}" xr6:coauthVersionLast="47" xr6:coauthVersionMax="47" xr10:uidLastSave="{00000000-0000-0000-0000-000000000000}"/>
  <bookViews>
    <workbookView xWindow="28680" yWindow="-120" windowWidth="29040" windowHeight="15720" tabRatio="438" xr2:uid="{00000000-000D-0000-FFFF-FFFF00000000}"/>
  </bookViews>
  <sheets>
    <sheet name="Exhibit 12.10" sheetId="8" r:id="rId1"/>
    <sheet name="Summary Graph" sheetId="5" r:id="rId2"/>
    <sheet name="Summary Graph-20" sheetId="4" state="hidden" r:id="rId3"/>
    <sheet name="Update Log" sheetId="6" state="hidden" r:id="rId4"/>
    <sheet name="adjustments" sheetId="7" state="hidden" r:id="rId5"/>
  </sheets>
  <externalReferences>
    <externalReference r:id="rId6"/>
  </externalReferences>
  <definedNames>
    <definedName name="OLE_LINK1" localSheetId="0">'Exhibit 12.10'!$L$18</definedName>
    <definedName name="_xlnm.Print_Area" localSheetId="4">adjustments!$C$3:$I$48</definedName>
    <definedName name="_xlnm.Print_Area" localSheetId="0">'Exhibit 12.10'!$C$4:$J$45</definedName>
    <definedName name="_xlnm.Print_Area" localSheetId="1">'Summary Graph'!$B$2:$AF$83</definedName>
    <definedName name="_xlnm.Print_Area" localSheetId="2">'Summary Graph-20'!$B$2:$AC$68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8" l="1"/>
  <c r="Q27" i="8" s="1"/>
  <c r="R27" i="8" s="1"/>
  <c r="S27" i="8" s="1"/>
  <c r="P28" i="8"/>
  <c r="Q28" i="8" s="1"/>
  <c r="R28" i="8" s="1"/>
  <c r="S28" i="8" s="1"/>
  <c r="D30" i="8" l="1"/>
  <c r="E30" i="8"/>
  <c r="F30" i="8"/>
  <c r="G30" i="8"/>
  <c r="E40" i="8"/>
  <c r="D43" i="8"/>
  <c r="AB50" i="5" l="1"/>
  <c r="X38" i="5" l="1"/>
  <c r="Y38" i="5"/>
  <c r="Z38" i="5"/>
  <c r="AA38" i="5"/>
  <c r="AB38" i="5"/>
  <c r="D29" i="8" s="1"/>
  <c r="D40" i="8" s="1"/>
  <c r="AC38" i="5"/>
  <c r="E29" i="8" s="1"/>
  <c r="AD38" i="5"/>
  <c r="F29" i="8" s="1"/>
  <c r="AE38" i="5"/>
  <c r="G29" i="8" s="1"/>
  <c r="AF38" i="5"/>
  <c r="H29" i="8" s="1"/>
  <c r="AG88" i="5" l="1"/>
  <c r="AG64" i="5" s="1"/>
  <c r="AG86" i="5"/>
  <c r="AG84" i="5"/>
  <c r="AG85" i="5"/>
  <c r="AG45" i="5"/>
  <c r="AC48" i="5" l="1"/>
  <c r="AF88" i="5"/>
  <c r="AF64" i="5" s="1"/>
  <c r="AE88" i="5"/>
  <c r="AE64" i="5" s="1"/>
  <c r="AD88" i="5"/>
  <c r="AD64" i="5" s="1"/>
  <c r="AB88" i="5"/>
  <c r="AB64" i="5" s="1"/>
  <c r="AC88" i="5"/>
  <c r="AC64" i="5" s="1"/>
  <c r="AD87" i="5" l="1"/>
  <c r="AC87" i="5"/>
  <c r="AB87" i="5"/>
  <c r="AB63" i="5" s="1"/>
  <c r="AC63" i="5" l="1"/>
  <c r="AF86" i="5"/>
  <c r="AE86" i="5"/>
  <c r="AD86" i="5"/>
  <c r="AC86" i="5"/>
  <c r="AB86" i="5"/>
  <c r="AF85" i="5"/>
  <c r="AE85" i="5"/>
  <c r="AD85" i="5"/>
  <c r="AC85" i="5"/>
  <c r="AB85" i="5"/>
  <c r="AD63" i="5" l="1"/>
  <c r="AC90" i="5"/>
  <c r="AD90" i="5" s="1"/>
  <c r="AE90" i="5" s="1"/>
  <c r="AF90" i="5" s="1"/>
  <c r="AG90" i="5" s="1"/>
  <c r="AC47" i="5" l="1"/>
  <c r="AC50" i="5" s="1"/>
  <c r="AD47" i="5" l="1"/>
  <c r="AE47" i="5" l="1"/>
  <c r="AF47" i="5" l="1"/>
  <c r="AG47" i="5" s="1"/>
  <c r="AF66" i="5" l="1"/>
  <c r="D47" i="7" l="1"/>
  <c r="E46" i="7"/>
  <c r="D46" i="7"/>
  <c r="E45" i="7"/>
  <c r="D45" i="7"/>
  <c r="E44" i="7"/>
  <c r="D44" i="7"/>
  <c r="E37" i="7"/>
  <c r="G35" i="7"/>
  <c r="H35" i="7"/>
  <c r="I35" i="7"/>
  <c r="E36" i="7"/>
  <c r="F35" i="7" s="1"/>
  <c r="D36" i="7"/>
  <c r="F44" i="7" l="1"/>
  <c r="F46" i="7"/>
  <c r="F45" i="7"/>
  <c r="D24" i="7"/>
  <c r="E24" i="7" s="1"/>
  <c r="F25" i="7"/>
  <c r="G25" i="7"/>
  <c r="H25" i="7"/>
  <c r="E25" i="7"/>
  <c r="D30" i="7"/>
  <c r="F17" i="7"/>
  <c r="F18" i="7" s="1"/>
  <c r="G17" i="7"/>
  <c r="G18" i="7" s="1"/>
  <c r="H17" i="7"/>
  <c r="H18" i="7" s="1"/>
  <c r="E17" i="7"/>
  <c r="E18" i="7" s="1"/>
  <c r="D16" i="7"/>
  <c r="E9" i="7"/>
  <c r="D8" i="7"/>
  <c r="E8" i="7" s="1"/>
  <c r="E10" i="7" l="1"/>
  <c r="E26" i="7"/>
  <c r="F24" i="7"/>
  <c r="F8" i="7"/>
  <c r="F26" i="7" l="1"/>
  <c r="G24" i="7"/>
  <c r="G8" i="7"/>
  <c r="I17" i="7" l="1"/>
  <c r="I18" i="7" s="1"/>
  <c r="G26" i="7"/>
  <c r="H24" i="7"/>
  <c r="H8" i="7"/>
  <c r="H26" i="7" l="1"/>
  <c r="I24" i="7"/>
  <c r="I8" i="7"/>
  <c r="AH57" i="5" l="1"/>
  <c r="E47" i="7" l="1"/>
  <c r="F47" i="7" s="1"/>
  <c r="F48" i="7" s="1"/>
  <c r="AH58" i="5"/>
  <c r="AD66" i="5"/>
  <c r="AE66" i="5"/>
  <c r="AG66" i="5"/>
  <c r="AH66" i="5"/>
  <c r="V58" i="5"/>
  <c r="U58" i="5"/>
  <c r="U62" i="5"/>
  <c r="V50" i="4"/>
  <c r="AC66" i="5"/>
  <c r="T55" i="5"/>
  <c r="U55" i="5"/>
  <c r="V55" i="5"/>
  <c r="W49" i="4"/>
  <c r="W48" i="4"/>
  <c r="AA66" i="5"/>
  <c r="AB66" i="5"/>
  <c r="T56" i="5"/>
  <c r="T58" i="5"/>
  <c r="T60" i="5"/>
  <c r="T61" i="5"/>
  <c r="T62" i="5"/>
  <c r="S54" i="5"/>
  <c r="S55" i="5"/>
  <c r="S56" i="5"/>
  <c r="S58" i="5"/>
  <c r="S61" i="5"/>
  <c r="S62" i="5"/>
  <c r="U56" i="5"/>
  <c r="U60" i="5"/>
  <c r="U61" i="5"/>
  <c r="V56" i="5"/>
  <c r="V60" i="5"/>
  <c r="V61" i="5"/>
  <c r="V62" i="5"/>
  <c r="T69" i="5"/>
  <c r="G55" i="5"/>
  <c r="K62" i="5"/>
  <c r="O56" i="5"/>
  <c r="O46" i="4"/>
  <c r="P69" i="5"/>
  <c r="R69" i="5"/>
  <c r="Q71" i="5"/>
  <c r="U34" i="5"/>
  <c r="V34" i="5"/>
  <c r="D35" i="5"/>
  <c r="E35" i="5"/>
  <c r="O35" i="5"/>
  <c r="P35" i="5"/>
  <c r="Q35" i="5"/>
  <c r="R35" i="5"/>
  <c r="S35" i="5"/>
  <c r="T35" i="5"/>
  <c r="U35" i="5"/>
  <c r="V35" i="5"/>
  <c r="AH35" i="5"/>
  <c r="P36" i="5"/>
  <c r="Q36" i="5"/>
  <c r="R36" i="5"/>
  <c r="S36" i="5"/>
  <c r="T36" i="5"/>
  <c r="U36" i="5"/>
  <c r="V36" i="5"/>
  <c r="AA39" i="5"/>
  <c r="AB39" i="5"/>
  <c r="D54" i="5"/>
  <c r="E54" i="5"/>
  <c r="G54" i="5"/>
  <c r="I54" i="5"/>
  <c r="K54" i="5"/>
  <c r="M54" i="5"/>
  <c r="O54" i="5"/>
  <c r="P54" i="5"/>
  <c r="O55" i="5"/>
  <c r="D56" i="5"/>
  <c r="E56" i="5"/>
  <c r="G56" i="5"/>
  <c r="I56" i="5"/>
  <c r="K56" i="5"/>
  <c r="M56" i="5"/>
  <c r="P56" i="5"/>
  <c r="R56" i="5"/>
  <c r="D58" i="5"/>
  <c r="E58" i="5"/>
  <c r="G58" i="5"/>
  <c r="I58" i="5"/>
  <c r="P58" i="5"/>
  <c r="Q58" i="5"/>
  <c r="R58" i="5"/>
  <c r="D60" i="5"/>
  <c r="E60" i="5"/>
  <c r="G60" i="5"/>
  <c r="I60" i="5"/>
  <c r="K60" i="5"/>
  <c r="M60" i="5"/>
  <c r="O60" i="5"/>
  <c r="P60" i="5"/>
  <c r="Q60" i="5"/>
  <c r="I61" i="5"/>
  <c r="K61" i="5"/>
  <c r="M61" i="5"/>
  <c r="P61" i="5"/>
  <c r="Q61" i="5"/>
  <c r="R61" i="5"/>
  <c r="Z35" i="4"/>
  <c r="Y30" i="4"/>
  <c r="Y33" i="4"/>
  <c r="Y34" i="4"/>
  <c r="Y35" i="4"/>
  <c r="Y36" i="4"/>
  <c r="AA35" i="4"/>
  <c r="AB35" i="4"/>
  <c r="AH52" i="4"/>
  <c r="AH57" i="4"/>
  <c r="AG52" i="4"/>
  <c r="X34" i="4"/>
  <c r="X35" i="4"/>
  <c r="X36" i="4"/>
  <c r="X50" i="4"/>
  <c r="X52" i="4"/>
  <c r="X53" i="4"/>
  <c r="X54" i="4"/>
  <c r="Y52" i="4"/>
  <c r="Y53" i="4"/>
  <c r="Y54" i="4"/>
  <c r="Y55" i="4"/>
  <c r="Z52" i="4"/>
  <c r="AA52" i="4"/>
  <c r="AB52" i="4"/>
  <c r="AC52" i="4"/>
  <c r="AD52" i="4"/>
  <c r="AE52" i="4"/>
  <c r="AF35" i="4"/>
  <c r="AF52" i="4"/>
  <c r="AD57" i="4"/>
  <c r="AE57" i="4"/>
  <c r="AF57" i="4"/>
  <c r="AG57" i="4"/>
  <c r="Y50" i="4"/>
  <c r="M55" i="5"/>
  <c r="M62" i="5"/>
  <c r="AC57" i="4"/>
  <c r="I55" i="5"/>
  <c r="I62" i="5"/>
  <c r="W30" i="4"/>
  <c r="W34" i="4"/>
  <c r="W35" i="4"/>
  <c r="W36" i="4"/>
  <c r="W50" i="4"/>
  <c r="W52" i="4"/>
  <c r="W53" i="4"/>
  <c r="W54" i="4"/>
  <c r="W55" i="4"/>
  <c r="V49" i="4"/>
  <c r="V52" i="4"/>
  <c r="V53" i="4"/>
  <c r="V54" i="4"/>
  <c r="V55" i="4"/>
  <c r="R60" i="5"/>
  <c r="Q56" i="5"/>
  <c r="K55" i="5"/>
  <c r="P55" i="5"/>
  <c r="Q55" i="5"/>
  <c r="R55" i="5"/>
  <c r="O62" i="5"/>
  <c r="P62" i="5"/>
  <c r="Q62" i="5"/>
  <c r="R62" i="5"/>
  <c r="E55" i="5"/>
  <c r="E62" i="5"/>
  <c r="G62" i="5"/>
  <c r="D62" i="5"/>
  <c r="P34" i="5"/>
  <c r="P33" i="5"/>
  <c r="P32" i="5"/>
  <c r="P30" i="5"/>
  <c r="P29" i="5"/>
  <c r="E36" i="5"/>
  <c r="E34" i="5"/>
  <c r="E30" i="5"/>
  <c r="G36" i="5"/>
  <c r="G35" i="5"/>
  <c r="H35" i="5" s="1"/>
  <c r="G34" i="5"/>
  <c r="G33" i="4"/>
  <c r="G31" i="5"/>
  <c r="D36" i="5"/>
  <c r="D34" i="5"/>
  <c r="D32" i="4"/>
  <c r="D30" i="5"/>
  <c r="D29" i="4"/>
  <c r="T37" i="5"/>
  <c r="T34" i="5"/>
  <c r="T30" i="5"/>
  <c r="T29" i="5"/>
  <c r="U33" i="4"/>
  <c r="U31" i="5"/>
  <c r="U30" i="5"/>
  <c r="O36" i="5"/>
  <c r="O34" i="5"/>
  <c r="O30" i="4"/>
  <c r="O29" i="5"/>
  <c r="V37" i="4"/>
  <c r="V30" i="5"/>
  <c r="I36" i="5"/>
  <c r="I35" i="5"/>
  <c r="I34" i="5"/>
  <c r="R34" i="5"/>
  <c r="R30" i="4"/>
  <c r="K36" i="5"/>
  <c r="K35" i="5"/>
  <c r="K34" i="5"/>
  <c r="K33" i="5"/>
  <c r="K31" i="5"/>
  <c r="M36" i="5"/>
  <c r="M35" i="5"/>
  <c r="M34" i="5"/>
  <c r="M30" i="5"/>
  <c r="S37" i="5"/>
  <c r="S34" i="5"/>
  <c r="S31" i="5"/>
  <c r="S30" i="5"/>
  <c r="Q34" i="5"/>
  <c r="Q30" i="5"/>
  <c r="AB39" i="4"/>
  <c r="AB57" i="4"/>
  <c r="V35" i="4"/>
  <c r="V34" i="4"/>
  <c r="V36" i="4"/>
  <c r="O29" i="4"/>
  <c r="V30" i="4"/>
  <c r="AA57" i="4"/>
  <c r="AA39" i="4"/>
  <c r="Q52" i="4"/>
  <c r="Q53" i="4"/>
  <c r="Q54" i="4"/>
  <c r="Q50" i="4"/>
  <c r="R52" i="4"/>
  <c r="U30" i="4"/>
  <c r="U34" i="4"/>
  <c r="U35" i="4"/>
  <c r="U36" i="4"/>
  <c r="E34" i="4"/>
  <c r="E35" i="4"/>
  <c r="E36" i="4"/>
  <c r="D34" i="4"/>
  <c r="G34" i="4"/>
  <c r="H34" i="4" s="1"/>
  <c r="I34" i="4"/>
  <c r="K34" i="4"/>
  <c r="M34" i="4"/>
  <c r="D35" i="4"/>
  <c r="G35" i="4"/>
  <c r="H35" i="4" s="1"/>
  <c r="I35" i="4"/>
  <c r="K35" i="4"/>
  <c r="N35" i="4" s="1"/>
  <c r="M35" i="4"/>
  <c r="D36" i="4"/>
  <c r="G36" i="4"/>
  <c r="I36" i="4"/>
  <c r="K36" i="4"/>
  <c r="M36" i="4"/>
  <c r="D48" i="4"/>
  <c r="E48" i="4"/>
  <c r="G48" i="4"/>
  <c r="I48" i="4"/>
  <c r="K48" i="4"/>
  <c r="M48" i="4"/>
  <c r="E49" i="4"/>
  <c r="I49" i="4"/>
  <c r="K49" i="4"/>
  <c r="M49" i="4"/>
  <c r="D50" i="4"/>
  <c r="E50" i="4"/>
  <c r="G50" i="4"/>
  <c r="I50" i="4"/>
  <c r="K50" i="4"/>
  <c r="M50" i="4"/>
  <c r="B52" i="4"/>
  <c r="D52" i="4"/>
  <c r="E52" i="4"/>
  <c r="G52" i="4"/>
  <c r="I52" i="4"/>
  <c r="D53" i="4"/>
  <c r="E53" i="4"/>
  <c r="G53" i="4"/>
  <c r="I53" i="4"/>
  <c r="K53" i="4"/>
  <c r="M53" i="4"/>
  <c r="I54" i="4"/>
  <c r="K54" i="4"/>
  <c r="M54" i="4"/>
  <c r="D55" i="4"/>
  <c r="E55" i="4"/>
  <c r="I55" i="4"/>
  <c r="K55" i="4"/>
  <c r="M55" i="4"/>
  <c r="O34" i="4"/>
  <c r="O35" i="4"/>
  <c r="O36" i="4"/>
  <c r="P29" i="4"/>
  <c r="P30" i="4"/>
  <c r="P33" i="4"/>
  <c r="P34" i="4"/>
  <c r="P35" i="4"/>
  <c r="P36" i="4"/>
  <c r="Q30" i="4"/>
  <c r="Q34" i="4"/>
  <c r="Q35" i="4"/>
  <c r="Q36" i="4"/>
  <c r="R34" i="4"/>
  <c r="R35" i="4"/>
  <c r="R36" i="4"/>
  <c r="S30" i="4"/>
  <c r="S31" i="4"/>
  <c r="S34" i="4"/>
  <c r="S35" i="4"/>
  <c r="S36" i="4"/>
  <c r="T30" i="4"/>
  <c r="T34" i="4"/>
  <c r="T35" i="4"/>
  <c r="T36" i="4"/>
  <c r="U50" i="4"/>
  <c r="U52" i="4"/>
  <c r="U53" i="4"/>
  <c r="T49" i="4"/>
  <c r="T50" i="4"/>
  <c r="T55" i="4"/>
  <c r="T52" i="4"/>
  <c r="T53" i="4"/>
  <c r="S50" i="4"/>
  <c r="S54" i="4"/>
  <c r="S55" i="4"/>
  <c r="R49" i="4"/>
  <c r="R50" i="4"/>
  <c r="R53" i="4"/>
  <c r="R54" i="4"/>
  <c r="R55" i="4"/>
  <c r="P48" i="4"/>
  <c r="P49" i="4"/>
  <c r="P50" i="4"/>
  <c r="P52" i="4"/>
  <c r="P53" i="4"/>
  <c r="P54" i="4"/>
  <c r="P55" i="4"/>
  <c r="O48" i="4"/>
  <c r="O49" i="4"/>
  <c r="O50" i="4"/>
  <c r="O53" i="4"/>
  <c r="O55" i="4"/>
  <c r="T60" i="4"/>
  <c r="R60" i="4"/>
  <c r="Q62" i="4"/>
  <c r="P60" i="4"/>
  <c r="G55" i="4"/>
  <c r="G49" i="4"/>
  <c r="U31" i="4"/>
  <c r="T29" i="4"/>
  <c r="T54" i="4"/>
  <c r="S48" i="4"/>
  <c r="U54" i="4"/>
  <c r="I47" i="4"/>
  <c r="Z36" i="4"/>
  <c r="Z53" i="4"/>
  <c r="X37" i="4"/>
  <c r="I53" i="5"/>
  <c r="W47" i="4"/>
  <c r="W46" i="4"/>
  <c r="W37" i="4"/>
  <c r="W33" i="4"/>
  <c r="Y49" i="4"/>
  <c r="X55" i="4"/>
  <c r="X30" i="4"/>
  <c r="Q29" i="5"/>
  <c r="K29" i="5"/>
  <c r="I37" i="4"/>
  <c r="V29" i="5"/>
  <c r="G37" i="5"/>
  <c r="W32" i="4"/>
  <c r="X49" i="4"/>
  <c r="Y48" i="4"/>
  <c r="Z31" i="4"/>
  <c r="V29" i="4"/>
  <c r="K37" i="5"/>
  <c r="K37" i="4"/>
  <c r="M37" i="5"/>
  <c r="N37" i="5" s="1"/>
  <c r="M37" i="4"/>
  <c r="Z50" i="4"/>
  <c r="AA50" i="4"/>
  <c r="Z33" i="4"/>
  <c r="M30" i="4"/>
  <c r="K30" i="4"/>
  <c r="K30" i="5"/>
  <c r="R33" i="5"/>
  <c r="R33" i="4"/>
  <c r="V37" i="5"/>
  <c r="O33" i="4"/>
  <c r="O33" i="5"/>
  <c r="U37" i="5"/>
  <c r="U37" i="4"/>
  <c r="E31" i="4"/>
  <c r="E31" i="5"/>
  <c r="M31" i="5"/>
  <c r="M31" i="4"/>
  <c r="K31" i="4"/>
  <c r="R30" i="5"/>
  <c r="O30" i="5"/>
  <c r="T37" i="4"/>
  <c r="D32" i="5"/>
  <c r="S29" i="5"/>
  <c r="U29" i="5"/>
  <c r="E37" i="5"/>
  <c r="V54" i="5"/>
  <c r="U54" i="5"/>
  <c r="X32" i="4"/>
  <c r="AA36" i="4"/>
  <c r="Z32" i="4"/>
  <c r="W29" i="4"/>
  <c r="Z49" i="4"/>
  <c r="Z55" i="4"/>
  <c r="AA55" i="4"/>
  <c r="Z30" i="4"/>
  <c r="Z34" i="4"/>
  <c r="X47" i="4"/>
  <c r="Z47" i="4"/>
  <c r="O52" i="5"/>
  <c r="S60" i="5"/>
  <c r="S53" i="4"/>
  <c r="U52" i="5"/>
  <c r="E46" i="4"/>
  <c r="E52" i="5"/>
  <c r="U47" i="4"/>
  <c r="U48" i="4"/>
  <c r="T46" i="4"/>
  <c r="U46" i="4"/>
  <c r="T52" i="5"/>
  <c r="Q52" i="5"/>
  <c r="Q46" i="4"/>
  <c r="Q47" i="4"/>
  <c r="M53" i="5"/>
  <c r="R48" i="4"/>
  <c r="R54" i="5"/>
  <c r="Q54" i="5"/>
  <c r="Q48" i="4"/>
  <c r="O47" i="4"/>
  <c r="M46" i="4"/>
  <c r="M52" i="5"/>
  <c r="O53" i="5"/>
  <c r="P53" i="5"/>
  <c r="P47" i="4"/>
  <c r="AD50" i="4"/>
  <c r="M47" i="4"/>
  <c r="Q53" i="5"/>
  <c r="S32" i="5"/>
  <c r="K33" i="4"/>
  <c r="R29" i="5"/>
  <c r="R29" i="4"/>
  <c r="R32" i="4"/>
  <c r="I33" i="5"/>
  <c r="I33" i="4"/>
  <c r="M33" i="5"/>
  <c r="M33" i="4"/>
  <c r="K32" i="5"/>
  <c r="O31" i="4"/>
  <c r="O31" i="5"/>
  <c r="E29" i="5"/>
  <c r="E29" i="4"/>
  <c r="P37" i="5"/>
  <c r="P37" i="4"/>
  <c r="R52" i="5"/>
  <c r="R46" i="4"/>
  <c r="S32" i="4"/>
  <c r="R32" i="5"/>
  <c r="Y46" i="4"/>
  <c r="D47" i="4"/>
  <c r="D53" i="5"/>
  <c r="AC50" i="4"/>
  <c r="AB50" i="4"/>
  <c r="U33" i="5"/>
  <c r="D33" i="5"/>
  <c r="D33" i="4"/>
  <c r="G33" i="5"/>
  <c r="E37" i="4"/>
  <c r="G37" i="4"/>
  <c r="R31" i="4"/>
  <c r="R31" i="5"/>
  <c r="D29" i="5"/>
  <c r="G31" i="4"/>
  <c r="H31" i="4" s="1"/>
  <c r="O37" i="5"/>
  <c r="H36" i="4" l="1"/>
  <c r="N31" i="4"/>
  <c r="J36" i="4"/>
  <c r="H31" i="5"/>
  <c r="N34" i="5"/>
  <c r="N35" i="5"/>
  <c r="D46" i="4"/>
  <c r="N30" i="4"/>
  <c r="N30" i="5"/>
  <c r="L33" i="5"/>
  <c r="O37" i="4"/>
  <c r="N33" i="4"/>
  <c r="J33" i="5"/>
  <c r="K29" i="4"/>
  <c r="N36" i="4"/>
  <c r="L35" i="4"/>
  <c r="M32" i="5"/>
  <c r="N32" i="5" s="1"/>
  <c r="M32" i="4"/>
  <c r="O32" i="5"/>
  <c r="O38" i="5" s="1"/>
  <c r="O32" i="4"/>
  <c r="O38" i="4" s="1"/>
  <c r="V80" i="4" s="1"/>
  <c r="U29" i="4"/>
  <c r="H37" i="5"/>
  <c r="I37" i="5"/>
  <c r="J37" i="5" s="1"/>
  <c r="W31" i="4"/>
  <c r="W38" i="4" s="1"/>
  <c r="S37" i="4"/>
  <c r="J35" i="4"/>
  <c r="P32" i="4"/>
  <c r="D30" i="4"/>
  <c r="E30" i="4"/>
  <c r="F9" i="7"/>
  <c r="F10" i="7" s="1"/>
  <c r="E44" i="5"/>
  <c r="D55" i="5"/>
  <c r="D49" i="4"/>
  <c r="I52" i="5"/>
  <c r="I46" i="4"/>
  <c r="X48" i="4"/>
  <c r="Q55" i="4"/>
  <c r="Q49" i="4"/>
  <c r="AG35" i="4"/>
  <c r="AE35" i="4"/>
  <c r="E57" i="4"/>
  <c r="AA53" i="4"/>
  <c r="S52" i="4"/>
  <c r="S49" i="4"/>
  <c r="U55" i="4"/>
  <c r="U49" i="4"/>
  <c r="AF50" i="4"/>
  <c r="AB55" i="4"/>
  <c r="Z48" i="4"/>
  <c r="U53" i="5"/>
  <c r="O39" i="5"/>
  <c r="H37" i="4"/>
  <c r="K32" i="4"/>
  <c r="L33" i="4"/>
  <c r="E44" i="4"/>
  <c r="Y29" i="4"/>
  <c r="D44" i="4"/>
  <c r="D56" i="4" s="1"/>
  <c r="D44" i="5"/>
  <c r="H34" i="5"/>
  <c r="Q31" i="5"/>
  <c r="Q31" i="4"/>
  <c r="Q33" i="4"/>
  <c r="Q33" i="5"/>
  <c r="Q37" i="5"/>
  <c r="Q37" i="4"/>
  <c r="R37" i="5"/>
  <c r="R37" i="4"/>
  <c r="I30" i="4"/>
  <c r="L30" i="4" s="1"/>
  <c r="I30" i="5"/>
  <c r="L30" i="5" s="1"/>
  <c r="I32" i="5"/>
  <c r="L32" i="5" s="1"/>
  <c r="I32" i="4"/>
  <c r="S33" i="5"/>
  <c r="S38" i="5" s="1"/>
  <c r="S33" i="4"/>
  <c r="I29" i="5"/>
  <c r="L29" i="5" s="1"/>
  <c r="I29" i="4"/>
  <c r="I31" i="4"/>
  <c r="J31" i="4" s="1"/>
  <c r="I31" i="5"/>
  <c r="L31" i="5" s="1"/>
  <c r="J34" i="5"/>
  <c r="L34" i="5"/>
  <c r="R38" i="5"/>
  <c r="R38" i="4"/>
  <c r="V83" i="4" s="1"/>
  <c r="J37" i="4"/>
  <c r="N33" i="5"/>
  <c r="N31" i="5"/>
  <c r="S29" i="4"/>
  <c r="D37" i="5"/>
  <c r="Q29" i="4"/>
  <c r="N34" i="4"/>
  <c r="J34" i="4"/>
  <c r="AH35" i="4"/>
  <c r="D39" i="4"/>
  <c r="D39" i="5"/>
  <c r="J35" i="5"/>
  <c r="G30" i="4"/>
  <c r="G30" i="5"/>
  <c r="H30" i="5" s="1"/>
  <c r="G32" i="4"/>
  <c r="G32" i="5"/>
  <c r="E32" i="4"/>
  <c r="E32" i="5"/>
  <c r="D31" i="4"/>
  <c r="D31" i="5"/>
  <c r="G29" i="4"/>
  <c r="G38" i="4" s="1"/>
  <c r="G29" i="5"/>
  <c r="E33" i="4"/>
  <c r="H33" i="4" s="1"/>
  <c r="E33" i="5"/>
  <c r="H33" i="5" s="1"/>
  <c r="X31" i="4"/>
  <c r="X33" i="4"/>
  <c r="L35" i="5"/>
  <c r="X29" i="4"/>
  <c r="D37" i="4"/>
  <c r="L37" i="4"/>
  <c r="L36" i="4"/>
  <c r="L36" i="5"/>
  <c r="H36" i="5"/>
  <c r="N36" i="5"/>
  <c r="K38" i="5"/>
  <c r="O39" i="4"/>
  <c r="J33" i="4"/>
  <c r="G39" i="4"/>
  <c r="E39" i="4"/>
  <c r="N37" i="4"/>
  <c r="V33" i="4"/>
  <c r="V33" i="5"/>
  <c r="Y31" i="4"/>
  <c r="J36" i="5"/>
  <c r="L34" i="4"/>
  <c r="Y37" i="4"/>
  <c r="Z37" i="4"/>
  <c r="Z54" i="4"/>
  <c r="AE50" i="4"/>
  <c r="W74" i="4"/>
  <c r="G44" i="5"/>
  <c r="G44" i="4"/>
  <c r="K44" i="4"/>
  <c r="K44" i="5"/>
  <c r="W44" i="4"/>
  <c r="V44" i="4"/>
  <c r="V44" i="5"/>
  <c r="K47" i="4"/>
  <c r="K53" i="5"/>
  <c r="G53" i="5"/>
  <c r="G47" i="4"/>
  <c r="V48" i="4"/>
  <c r="T54" i="5"/>
  <c r="T48" i="4"/>
  <c r="K52" i="5"/>
  <c r="K46" i="4"/>
  <c r="G52" i="5"/>
  <c r="G46" i="4"/>
  <c r="E47" i="4"/>
  <c r="E56" i="4" s="1"/>
  <c r="E53" i="5"/>
  <c r="S46" i="4"/>
  <c r="S52" i="5"/>
  <c r="V53" i="5"/>
  <c r="V47" i="4"/>
  <c r="V52" i="5"/>
  <c r="V46" i="4"/>
  <c r="AA31" i="4"/>
  <c r="K38" i="4" l="1"/>
  <c r="V78" i="4" s="1"/>
  <c r="L32" i="4"/>
  <c r="N32" i="4"/>
  <c r="J30" i="5"/>
  <c r="E65" i="5"/>
  <c r="W38" i="5"/>
  <c r="I38" i="5"/>
  <c r="J31" i="5"/>
  <c r="T31" i="5"/>
  <c r="T31" i="4"/>
  <c r="W45" i="5"/>
  <c r="W65" i="5" s="1"/>
  <c r="P46" i="4"/>
  <c r="P52" i="5"/>
  <c r="D52" i="5"/>
  <c r="D65" i="5" s="1"/>
  <c r="X39" i="4"/>
  <c r="W68" i="4"/>
  <c r="V88" i="4"/>
  <c r="W39" i="4"/>
  <c r="M29" i="5"/>
  <c r="M29" i="4"/>
  <c r="T32" i="5"/>
  <c r="T32" i="4"/>
  <c r="W39" i="5"/>
  <c r="K39" i="5"/>
  <c r="K39" i="4"/>
  <c r="D38" i="5"/>
  <c r="L31" i="4"/>
  <c r="S38" i="4"/>
  <c r="V84" i="4" s="1"/>
  <c r="P31" i="4"/>
  <c r="P38" i="4" s="1"/>
  <c r="P31" i="5"/>
  <c r="P38" i="5" s="1"/>
  <c r="L37" i="5"/>
  <c r="T33" i="5"/>
  <c r="T33" i="4"/>
  <c r="E38" i="5"/>
  <c r="S40" i="5"/>
  <c r="S41" i="5"/>
  <c r="D38" i="4"/>
  <c r="V74" i="4" s="1"/>
  <c r="E66" i="5"/>
  <c r="Q44" i="4"/>
  <c r="Q44" i="5"/>
  <c r="G9" i="7"/>
  <c r="G10" i="7" s="1"/>
  <c r="AB48" i="4"/>
  <c r="I44" i="4"/>
  <c r="I44" i="5"/>
  <c r="K45" i="5" s="1"/>
  <c r="K65" i="5" s="1"/>
  <c r="O44" i="4"/>
  <c r="O44" i="5"/>
  <c r="M44" i="4"/>
  <c r="M44" i="5"/>
  <c r="M45" i="5" s="1"/>
  <c r="M65" i="5" s="1"/>
  <c r="S44" i="5"/>
  <c r="S44" i="4"/>
  <c r="P44" i="5"/>
  <c r="P44" i="4"/>
  <c r="AA54" i="4"/>
  <c r="AB53" i="4"/>
  <c r="P66" i="5"/>
  <c r="X44" i="4"/>
  <c r="Q57" i="4"/>
  <c r="Q66" i="5"/>
  <c r="Q45" i="4"/>
  <c r="Q56" i="4" s="1"/>
  <c r="D66" i="5"/>
  <c r="D57" i="4"/>
  <c r="E38" i="4"/>
  <c r="E41" i="4" s="1"/>
  <c r="Q32" i="5"/>
  <c r="Q38" i="5" s="1"/>
  <c r="Q32" i="4"/>
  <c r="Q38" i="4" s="1"/>
  <c r="I39" i="5"/>
  <c r="I39" i="4"/>
  <c r="R39" i="5"/>
  <c r="R39" i="4"/>
  <c r="L29" i="4"/>
  <c r="I38" i="4"/>
  <c r="I40" i="4" s="1"/>
  <c r="S39" i="4"/>
  <c r="S39" i="5"/>
  <c r="U32" i="4"/>
  <c r="U38" i="4" s="1"/>
  <c r="U32" i="5"/>
  <c r="U38" i="5" s="1"/>
  <c r="V31" i="5"/>
  <c r="V31" i="4"/>
  <c r="X39" i="5"/>
  <c r="E39" i="5"/>
  <c r="H29" i="4"/>
  <c r="J29" i="4"/>
  <c r="H32" i="5"/>
  <c r="J32" i="5"/>
  <c r="V32" i="5"/>
  <c r="V32" i="4"/>
  <c r="AA37" i="4"/>
  <c r="X38" i="4"/>
  <c r="J29" i="5"/>
  <c r="H29" i="5"/>
  <c r="G38" i="5"/>
  <c r="G39" i="5"/>
  <c r="H32" i="4"/>
  <c r="J32" i="4"/>
  <c r="H30" i="4"/>
  <c r="J30" i="4"/>
  <c r="V76" i="4"/>
  <c r="Y83" i="5"/>
  <c r="Y32" i="4"/>
  <c r="Y38" i="4" s="1"/>
  <c r="AA48" i="4"/>
  <c r="E63" i="4"/>
  <c r="W75" i="4"/>
  <c r="T44" i="5"/>
  <c r="T45" i="5" s="1"/>
  <c r="T44" i="4"/>
  <c r="R44" i="4"/>
  <c r="R44" i="5"/>
  <c r="R45" i="5" s="1"/>
  <c r="K57" i="4"/>
  <c r="K66" i="5"/>
  <c r="V57" i="4"/>
  <c r="V66" i="5"/>
  <c r="G66" i="5"/>
  <c r="G57" i="4"/>
  <c r="G65" i="5"/>
  <c r="AC48" i="4"/>
  <c r="Y47" i="4"/>
  <c r="U44" i="5"/>
  <c r="U44" i="4"/>
  <c r="Y44" i="4"/>
  <c r="W45" i="4"/>
  <c r="W56" i="4" s="1"/>
  <c r="X45" i="4"/>
  <c r="W57" i="4"/>
  <c r="W66" i="5"/>
  <c r="K45" i="4"/>
  <c r="K56" i="4" s="1"/>
  <c r="M45" i="4"/>
  <c r="M56" i="4" s="1"/>
  <c r="G56" i="4"/>
  <c r="I45" i="4"/>
  <c r="I56" i="4" s="1"/>
  <c r="AA47" i="4"/>
  <c r="F37" i="7"/>
  <c r="F38" i="7" s="1"/>
  <c r="Z46" i="4"/>
  <c r="AA30" i="4"/>
  <c r="Z29" i="4"/>
  <c r="Z38" i="4" s="1"/>
  <c r="AA32" i="4"/>
  <c r="AA29" i="4"/>
  <c r="D64" i="4" l="1"/>
  <c r="W73" i="5"/>
  <c r="U45" i="5"/>
  <c r="X40" i="5"/>
  <c r="P45" i="4"/>
  <c r="P56" i="4" s="1"/>
  <c r="I45" i="5"/>
  <c r="I65" i="5" s="1"/>
  <c r="K67" i="5" s="1"/>
  <c r="E41" i="5"/>
  <c r="S41" i="4"/>
  <c r="K40" i="5"/>
  <c r="K41" i="5"/>
  <c r="X41" i="5"/>
  <c r="E72" i="5"/>
  <c r="X45" i="5"/>
  <c r="X65" i="5" s="1"/>
  <c r="S45" i="5"/>
  <c r="Q45" i="5"/>
  <c r="D73" i="5"/>
  <c r="V45" i="5"/>
  <c r="V65" i="5" s="1"/>
  <c r="W67" i="5" s="1"/>
  <c r="T38" i="4"/>
  <c r="U41" i="4" s="1"/>
  <c r="P39" i="5"/>
  <c r="P39" i="4"/>
  <c r="V81" i="4"/>
  <c r="P41" i="4"/>
  <c r="P40" i="4"/>
  <c r="T39" i="5"/>
  <c r="T39" i="4"/>
  <c r="M38" i="5"/>
  <c r="M73" i="5" s="1"/>
  <c r="N29" i="5"/>
  <c r="I41" i="4"/>
  <c r="S40" i="4"/>
  <c r="T41" i="4"/>
  <c r="P41" i="5"/>
  <c r="P40" i="5"/>
  <c r="M39" i="4"/>
  <c r="M39" i="5"/>
  <c r="T38" i="5"/>
  <c r="U41" i="5" s="1"/>
  <c r="M38" i="4"/>
  <c r="N29" i="4"/>
  <c r="M57" i="4"/>
  <c r="M66" i="5"/>
  <c r="P57" i="4"/>
  <c r="O45" i="5"/>
  <c r="O65" i="5" s="1"/>
  <c r="O73" i="5" s="1"/>
  <c r="V38" i="5"/>
  <c r="W41" i="5" s="1"/>
  <c r="H9" i="7"/>
  <c r="H10" i="7" s="1"/>
  <c r="AG50" i="4"/>
  <c r="O45" i="4"/>
  <c r="O56" i="4" s="1"/>
  <c r="O64" i="4" s="1"/>
  <c r="I57" i="4"/>
  <c r="I66" i="5"/>
  <c r="O57" i="4"/>
  <c r="O66" i="5"/>
  <c r="W81" i="4"/>
  <c r="P64" i="4"/>
  <c r="P45" i="5"/>
  <c r="P65" i="5" s="1"/>
  <c r="Q65" i="5"/>
  <c r="Q73" i="5" s="1"/>
  <c r="R53" i="5"/>
  <c r="R47" i="4"/>
  <c r="S53" i="5"/>
  <c r="S47" i="4"/>
  <c r="X46" i="4"/>
  <c r="X56" i="4" s="1"/>
  <c r="T53" i="5"/>
  <c r="T65" i="5" s="1"/>
  <c r="T47" i="4"/>
  <c r="AC53" i="4"/>
  <c r="AA49" i="4"/>
  <c r="Z40" i="5"/>
  <c r="W82" i="4"/>
  <c r="Q63" i="4"/>
  <c r="Q58" i="4"/>
  <c r="V38" i="4"/>
  <c r="W40" i="4" s="1"/>
  <c r="V77" i="4"/>
  <c r="K40" i="4"/>
  <c r="K41" i="4"/>
  <c r="Q39" i="5"/>
  <c r="Q39" i="4"/>
  <c r="I60" i="4"/>
  <c r="I64" i="4" s="1"/>
  <c r="I69" i="5"/>
  <c r="Q40" i="5"/>
  <c r="R40" i="5"/>
  <c r="Q41" i="5"/>
  <c r="R41" i="5"/>
  <c r="V75" i="4"/>
  <c r="G40" i="4"/>
  <c r="G41" i="4"/>
  <c r="R40" i="4"/>
  <c r="Q41" i="4"/>
  <c r="Q64" i="4"/>
  <c r="R41" i="4"/>
  <c r="Q40" i="4"/>
  <c r="V82" i="4"/>
  <c r="V87" i="4"/>
  <c r="V68" i="4"/>
  <c r="W41" i="4"/>
  <c r="X40" i="4"/>
  <c r="X41" i="4"/>
  <c r="X68" i="4"/>
  <c r="V89" i="4"/>
  <c r="V39" i="5"/>
  <c r="V39" i="4"/>
  <c r="V86" i="4"/>
  <c r="U40" i="4"/>
  <c r="I40" i="5"/>
  <c r="G40" i="5"/>
  <c r="G41" i="5"/>
  <c r="I41" i="5"/>
  <c r="E69" i="5"/>
  <c r="E73" i="5" s="1"/>
  <c r="E60" i="4"/>
  <c r="E64" i="4" s="1"/>
  <c r="U39" i="4"/>
  <c r="U39" i="5"/>
  <c r="Y40" i="5"/>
  <c r="Y41" i="5"/>
  <c r="Y40" i="4"/>
  <c r="Y41" i="4"/>
  <c r="V90" i="4"/>
  <c r="Y39" i="5"/>
  <c r="Y39" i="4"/>
  <c r="AB54" i="4"/>
  <c r="W88" i="4"/>
  <c r="W64" i="4"/>
  <c r="W77" i="4"/>
  <c r="I58" i="4"/>
  <c r="I63" i="4"/>
  <c r="M64" i="4"/>
  <c r="M58" i="4"/>
  <c r="W79" i="4"/>
  <c r="M63" i="4"/>
  <c r="Y45" i="4"/>
  <c r="Y56" i="4" s="1"/>
  <c r="U45" i="4"/>
  <c r="U56" i="4" s="1"/>
  <c r="U57" i="4"/>
  <c r="U66" i="5"/>
  <c r="Y66" i="5"/>
  <c r="Y57" i="4"/>
  <c r="G72" i="5"/>
  <c r="G67" i="5"/>
  <c r="K73" i="5"/>
  <c r="R66" i="5"/>
  <c r="R57" i="4"/>
  <c r="S45" i="4"/>
  <c r="S56" i="4" s="1"/>
  <c r="R45" i="4"/>
  <c r="R56" i="4" s="1"/>
  <c r="T45" i="4"/>
  <c r="T56" i="4" s="1"/>
  <c r="W76" i="4"/>
  <c r="G58" i="4"/>
  <c r="G63" i="4"/>
  <c r="W78" i="4"/>
  <c r="K58" i="4"/>
  <c r="K63" i="4"/>
  <c r="K64" i="4"/>
  <c r="U65" i="5"/>
  <c r="G69" i="5"/>
  <c r="G73" i="5" s="1"/>
  <c r="G60" i="4"/>
  <c r="G64" i="4" s="1"/>
  <c r="M72" i="5"/>
  <c r="M67" i="5"/>
  <c r="V45" i="4"/>
  <c r="V56" i="4" s="1"/>
  <c r="K60" i="4"/>
  <c r="K69" i="5"/>
  <c r="S65" i="5"/>
  <c r="R65" i="5"/>
  <c r="T57" i="4"/>
  <c r="T66" i="5"/>
  <c r="AB47" i="4"/>
  <c r="AA46" i="4"/>
  <c r="Z41" i="4"/>
  <c r="V91" i="4"/>
  <c r="Z40" i="4"/>
  <c r="AB32" i="4"/>
  <c r="Z39" i="5"/>
  <c r="Z39" i="4"/>
  <c r="Z41" i="5"/>
  <c r="G37" i="7"/>
  <c r="G38" i="7" s="1"/>
  <c r="U40" i="5" l="1"/>
  <c r="I67" i="5"/>
  <c r="V41" i="5"/>
  <c r="I72" i="5"/>
  <c r="V40" i="4"/>
  <c r="V41" i="4"/>
  <c r="O67" i="5"/>
  <c r="I73" i="5"/>
  <c r="K72" i="5"/>
  <c r="O63" i="4"/>
  <c r="O58" i="4"/>
  <c r="V73" i="5"/>
  <c r="V40" i="5"/>
  <c r="O72" i="5"/>
  <c r="W40" i="5"/>
  <c r="X73" i="5"/>
  <c r="AD48" i="4"/>
  <c r="AF48" i="4"/>
  <c r="Y45" i="5"/>
  <c r="Y65" i="5" s="1"/>
  <c r="V85" i="4"/>
  <c r="T40" i="4"/>
  <c r="M60" i="4"/>
  <c r="M69" i="5"/>
  <c r="V79" i="4"/>
  <c r="M40" i="4"/>
  <c r="M41" i="4"/>
  <c r="O41" i="4"/>
  <c r="O40" i="4"/>
  <c r="T41" i="5"/>
  <c r="T40" i="5"/>
  <c r="O41" i="5"/>
  <c r="O40" i="5"/>
  <c r="M40" i="5"/>
  <c r="M41" i="5"/>
  <c r="X57" i="4"/>
  <c r="I25" i="7"/>
  <c r="I26" i="7" s="1"/>
  <c r="E31" i="7"/>
  <c r="E30" i="7"/>
  <c r="I9" i="7"/>
  <c r="I10" i="7" s="1"/>
  <c r="AH50" i="4"/>
  <c r="AH56" i="5"/>
  <c r="P58" i="4"/>
  <c r="P63" i="4"/>
  <c r="W80" i="4"/>
  <c r="O69" i="5"/>
  <c r="O60" i="4"/>
  <c r="Q72" i="5"/>
  <c r="Q67" i="5"/>
  <c r="P72" i="5"/>
  <c r="P67" i="5"/>
  <c r="P73" i="5"/>
  <c r="X66" i="5"/>
  <c r="X67" i="5"/>
  <c r="X64" i="4"/>
  <c r="W89" i="4"/>
  <c r="X58" i="4"/>
  <c r="S69" i="5"/>
  <c r="S60" i="4"/>
  <c r="S66" i="5"/>
  <c r="S57" i="4"/>
  <c r="AD53" i="4"/>
  <c r="AB49" i="4"/>
  <c r="Z44" i="4"/>
  <c r="Z45" i="4" s="1"/>
  <c r="Z56" i="4" s="1"/>
  <c r="Z64" i="4" s="1"/>
  <c r="AC54" i="4"/>
  <c r="T67" i="5"/>
  <c r="T73" i="5"/>
  <c r="U73" i="5"/>
  <c r="U67" i="5"/>
  <c r="V67" i="5"/>
  <c r="S73" i="5"/>
  <c r="S67" i="5"/>
  <c r="U58" i="4"/>
  <c r="W85" i="4"/>
  <c r="T58" i="4"/>
  <c r="T64" i="4"/>
  <c r="S64" i="4"/>
  <c r="S58" i="4"/>
  <c r="W84" i="4"/>
  <c r="W86" i="4"/>
  <c r="U64" i="4"/>
  <c r="Y58" i="4"/>
  <c r="W90" i="4"/>
  <c r="Y64" i="4"/>
  <c r="Y66" i="4" s="1"/>
  <c r="Y68" i="4" s="1"/>
  <c r="Y67" i="5"/>
  <c r="R73" i="5"/>
  <c r="R67" i="5"/>
  <c r="V64" i="4"/>
  <c r="W87" i="4"/>
  <c r="V58" i="4"/>
  <c r="R58" i="4"/>
  <c r="R64" i="4"/>
  <c r="W83" i="4"/>
  <c r="W58" i="4"/>
  <c r="AC47" i="4"/>
  <c r="AB46" i="4"/>
  <c r="H37" i="7"/>
  <c r="H38" i="7" s="1"/>
  <c r="AC32" i="4"/>
  <c r="F31" i="7"/>
  <c r="Y73" i="5" l="1"/>
  <c r="AE48" i="4"/>
  <c r="Z45" i="5"/>
  <c r="Z65" i="5" s="1"/>
  <c r="E32" i="7"/>
  <c r="E40" i="7" s="1"/>
  <c r="F30" i="7"/>
  <c r="Z58" i="4"/>
  <c r="W91" i="4"/>
  <c r="AE53" i="4"/>
  <c r="AC49" i="4"/>
  <c r="Z57" i="4"/>
  <c r="Z66" i="5"/>
  <c r="AA34" i="4"/>
  <c r="AD54" i="4"/>
  <c r="Z66" i="4"/>
  <c r="Z68" i="4" s="1"/>
  <c r="AD47" i="4"/>
  <c r="I37" i="7"/>
  <c r="I38" i="7" s="1"/>
  <c r="G31" i="7"/>
  <c r="AD32" i="4"/>
  <c r="Z73" i="5" l="1"/>
  <c r="Z83" i="5"/>
  <c r="F32" i="7"/>
  <c r="F40" i="7" s="1"/>
  <c r="G30" i="7"/>
  <c r="AD49" i="4"/>
  <c r="AF53" i="4"/>
  <c r="Z67" i="5"/>
  <c r="AA33" i="4"/>
  <c r="AA38" i="4" s="1"/>
  <c r="AB31" i="4"/>
  <c r="AE54" i="4"/>
  <c r="AE47" i="4"/>
  <c r="AE32" i="4"/>
  <c r="H31" i="7"/>
  <c r="AD46" i="4"/>
  <c r="AA44" i="4"/>
  <c r="AA56" i="4" s="1"/>
  <c r="AB33" i="4"/>
  <c r="AC46" i="4"/>
  <c r="AG48" i="4" l="1"/>
  <c r="AH48" i="4"/>
  <c r="AH54" i="5"/>
  <c r="AA40" i="5"/>
  <c r="AA45" i="5"/>
  <c r="H30" i="7"/>
  <c r="I30" i="7" s="1"/>
  <c r="G32" i="7"/>
  <c r="G40" i="7" s="1"/>
  <c r="AE49" i="4"/>
  <c r="AG53" i="4"/>
  <c r="AA41" i="5"/>
  <c r="AA41" i="4"/>
  <c r="V92" i="4"/>
  <c r="AA40" i="4"/>
  <c r="AF54" i="4"/>
  <c r="AF47" i="4"/>
  <c r="AF32" i="4"/>
  <c r="AB34" i="4"/>
  <c r="AB36" i="4"/>
  <c r="W92" i="4"/>
  <c r="AA58" i="4"/>
  <c r="AA64" i="4"/>
  <c r="AA66" i="4" s="1"/>
  <c r="AA65" i="5" l="1"/>
  <c r="H32" i="7"/>
  <c r="H40" i="7" s="1"/>
  <c r="I31" i="7"/>
  <c r="I32" i="7" s="1"/>
  <c r="I40" i="7" s="1"/>
  <c r="AH60" i="5"/>
  <c r="AH53" i="4"/>
  <c r="AF49" i="4"/>
  <c r="AG54" i="4"/>
  <c r="AG47" i="4"/>
  <c r="AH47" i="4"/>
  <c r="AH53" i="5"/>
  <c r="AC34" i="4"/>
  <c r="AE46" i="4"/>
  <c r="AC31" i="4"/>
  <c r="AH32" i="4"/>
  <c r="AH32" i="5"/>
  <c r="AA68" i="4"/>
  <c r="AC36" i="4"/>
  <c r="AG32" i="4"/>
  <c r="AC33" i="4"/>
  <c r="AA73" i="5" l="1"/>
  <c r="AA67" i="5"/>
  <c r="AA83" i="5"/>
  <c r="AG49" i="4"/>
  <c r="AH61" i="5"/>
  <c r="AH54" i="4"/>
  <c r="AD31" i="4"/>
  <c r="AF46" i="4"/>
  <c r="AD36" i="4"/>
  <c r="AD33" i="4"/>
  <c r="AE33" i="4"/>
  <c r="AD34" i="4"/>
  <c r="AH55" i="5" l="1"/>
  <c r="AH49" i="4"/>
  <c r="AE34" i="4"/>
  <c r="AG46" i="4"/>
  <c r="AF33" i="4"/>
  <c r="AE31" i="4"/>
  <c r="AC35" i="4"/>
  <c r="AH52" i="5"/>
  <c r="AH46" i="4"/>
  <c r="AE36" i="4"/>
  <c r="AG33" i="4" l="1"/>
  <c r="AH33" i="4"/>
  <c r="AF31" i="4"/>
  <c r="AD35" i="4"/>
  <c r="AF36" i="4"/>
  <c r="AF34" i="4"/>
  <c r="AH33" i="5" l="1"/>
  <c r="AH31" i="5"/>
  <c r="AH31" i="4"/>
  <c r="AG34" i="4"/>
  <c r="AG36" i="4"/>
  <c r="AG31" i="4"/>
  <c r="AH36" i="4" l="1"/>
  <c r="AH36" i="5"/>
  <c r="AH34" i="4"/>
  <c r="AH34" i="5"/>
  <c r="AB37" i="4" l="1"/>
  <c r="AC37" i="4" l="1"/>
  <c r="AD37" i="4" l="1"/>
  <c r="AE37" i="4" l="1"/>
  <c r="AF37" i="4" l="1"/>
  <c r="AH37" i="5" l="1"/>
  <c r="AH37" i="4"/>
  <c r="AG37" i="4"/>
  <c r="AB29" i="4" l="1"/>
  <c r="AC29" i="4" l="1"/>
  <c r="AD29" i="4" l="1"/>
  <c r="AE29" i="4" l="1"/>
  <c r="AF29" i="4" l="1"/>
  <c r="AH29" i="5" l="1"/>
  <c r="AH29" i="4"/>
  <c r="AG29" i="4"/>
  <c r="AB30" i="4" l="1"/>
  <c r="AB38" i="4" s="1"/>
  <c r="AC30" i="4" l="1"/>
  <c r="AC38" i="4" s="1"/>
  <c r="AB41" i="5"/>
  <c r="AB40" i="5"/>
  <c r="AB69" i="4"/>
  <c r="AB41" i="4"/>
  <c r="AB40" i="4"/>
  <c r="V93" i="4"/>
  <c r="V94" i="4" l="1"/>
  <c r="AD30" i="4"/>
  <c r="AD38" i="4" s="1"/>
  <c r="AD79" i="5"/>
  <c r="F40" i="8" s="1"/>
  <c r="V95" i="4" l="1"/>
  <c r="AE79" i="5"/>
  <c r="G40" i="8" s="1"/>
  <c r="AE30" i="4"/>
  <c r="AE38" i="4" s="1"/>
  <c r="AF30" i="4" l="1"/>
  <c r="AF38" i="4" s="1"/>
  <c r="AF79" i="5"/>
  <c r="H40" i="8" s="1"/>
  <c r="V96" i="4"/>
  <c r="V97" i="4" l="1"/>
  <c r="AH30" i="5"/>
  <c r="AH38" i="5" s="1"/>
  <c r="AH30" i="4"/>
  <c r="AH38" i="4" s="1"/>
  <c r="AG30" i="4"/>
  <c r="AG38" i="4" s="1"/>
  <c r="AG38" i="5"/>
  <c r="I29" i="8" s="1"/>
  <c r="AG79" i="5" s="1"/>
  <c r="I40" i="8" s="1"/>
  <c r="V98" i="4" l="1"/>
  <c r="V99" i="4"/>
  <c r="AC55" i="4" l="1"/>
  <c r="AD55" i="4" l="1"/>
  <c r="AB44" i="4"/>
  <c r="AB56" i="4" s="1"/>
  <c r="AB84" i="5" l="1"/>
  <c r="AE55" i="4"/>
  <c r="AB45" i="5"/>
  <c r="AB65" i="5" s="1"/>
  <c r="D31" i="8" s="1"/>
  <c r="W93" i="4"/>
  <c r="AB58" i="4"/>
  <c r="AB64" i="4"/>
  <c r="AB66" i="4" s="1"/>
  <c r="AB68" i="4" s="1"/>
  <c r="D32" i="8" l="1"/>
  <c r="E43" i="8"/>
  <c r="AB89" i="5"/>
  <c r="AF55" i="4"/>
  <c r="AB73" i="5" l="1"/>
  <c r="AB81" i="5" s="1"/>
  <c r="D41" i="8" s="1"/>
  <c r="AB67" i="5"/>
  <c r="AG55" i="4"/>
  <c r="O25" i="8" l="1"/>
  <c r="AH62" i="5"/>
  <c r="AH55" i="4"/>
  <c r="AB83" i="5" l="1"/>
  <c r="AD44" i="4"/>
  <c r="AD56" i="4" s="1"/>
  <c r="AC44" i="4"/>
  <c r="AC56" i="4" s="1"/>
  <c r="AF44" i="4"/>
  <c r="AF56" i="4" s="1"/>
  <c r="AE44" i="4"/>
  <c r="AE56" i="4" s="1"/>
  <c r="AE84" i="5" l="1"/>
  <c r="AC84" i="5"/>
  <c r="AF84" i="5"/>
  <c r="AD84" i="5"/>
  <c r="AD46" i="5" s="1"/>
  <c r="W96" i="4"/>
  <c r="AE58" i="4"/>
  <c r="AE64" i="4"/>
  <c r="AF45" i="5"/>
  <c r="W97" i="4"/>
  <c r="AF58" i="4"/>
  <c r="AF64" i="4"/>
  <c r="AC58" i="4"/>
  <c r="W94" i="4"/>
  <c r="AC64" i="4"/>
  <c r="AC66" i="4" s="1"/>
  <c r="AC68" i="4" s="1"/>
  <c r="AD45" i="5"/>
  <c r="AE45" i="5"/>
  <c r="AC45" i="5"/>
  <c r="W95" i="4"/>
  <c r="AD58" i="4"/>
  <c r="AD64" i="4"/>
  <c r="AD66" i="4" s="1"/>
  <c r="AD68" i="4" s="1"/>
  <c r="AE48" i="5" l="1"/>
  <c r="AD48" i="5"/>
  <c r="AD50" i="5" s="1"/>
  <c r="AE46" i="5"/>
  <c r="AP44" i="5"/>
  <c r="AE66" i="4"/>
  <c r="AE68" i="4" s="1"/>
  <c r="AE50" i="5" l="1"/>
  <c r="AC65" i="5"/>
  <c r="E31" i="8" s="1"/>
  <c r="AP50" i="5"/>
  <c r="AD65" i="5"/>
  <c r="AQ50" i="5"/>
  <c r="AF48" i="5"/>
  <c r="AF46" i="5"/>
  <c r="AP46" i="5"/>
  <c r="AP47" i="5"/>
  <c r="AQ44" i="5"/>
  <c r="AQ46" i="5" s="1"/>
  <c r="AF66" i="4"/>
  <c r="E32" i="8" l="1"/>
  <c r="F43" i="8"/>
  <c r="AE87" i="5"/>
  <c r="AE63" i="5" s="1"/>
  <c r="AE65" i="5" s="1"/>
  <c r="G31" i="8" s="1"/>
  <c r="F31" i="8"/>
  <c r="AF50" i="5"/>
  <c r="AR50" i="5"/>
  <c r="AG48" i="5"/>
  <c r="AG46" i="5"/>
  <c r="AR44" i="5"/>
  <c r="AR46" i="5" s="1"/>
  <c r="AD73" i="5"/>
  <c r="AF68" i="4"/>
  <c r="G32" i="8" l="1"/>
  <c r="H43" i="8"/>
  <c r="F32" i="8"/>
  <c r="G43" i="8"/>
  <c r="AF87" i="5"/>
  <c r="AF63" i="5" s="1"/>
  <c r="AF65" i="5" s="1"/>
  <c r="AG50" i="5"/>
  <c r="AE73" i="5"/>
  <c r="AE67" i="5"/>
  <c r="AS50" i="5"/>
  <c r="AS44" i="5"/>
  <c r="AS46" i="5" s="1"/>
  <c r="AG87" i="5" l="1"/>
  <c r="AG63" i="5" s="1"/>
  <c r="AG65" i="5" s="1"/>
  <c r="I31" i="8" s="1"/>
  <c r="I32" i="8" s="1"/>
  <c r="H31" i="8"/>
  <c r="H32" i="8" s="1"/>
  <c r="AT50" i="5"/>
  <c r="AF73" i="5"/>
  <c r="AF67" i="5"/>
  <c r="AD67" i="5" l="1"/>
  <c r="AC73" i="5"/>
  <c r="AC81" i="5" s="1"/>
  <c r="AC67" i="5"/>
  <c r="AD81" i="5" l="1"/>
  <c r="F41" i="8" s="1"/>
  <c r="E41" i="8"/>
  <c r="P25" i="8" s="1"/>
  <c r="AC83" i="5"/>
  <c r="AE81" i="5" l="1"/>
  <c r="AF81" i="5"/>
  <c r="H41" i="8" s="1"/>
  <c r="G41" i="8"/>
  <c r="AD83" i="5"/>
  <c r="Q25" i="8"/>
  <c r="AE83" i="5" l="1"/>
  <c r="R25" i="8"/>
  <c r="AF83" i="5" l="1"/>
  <c r="S25" i="8"/>
  <c r="AG44" i="4" l="1"/>
  <c r="AG56" i="4" s="1"/>
  <c r="AH44" i="5"/>
  <c r="AH65" i="5" s="1"/>
  <c r="AH44" i="4"/>
  <c r="AH56" i="4" s="1"/>
  <c r="AH64" i="4" l="1"/>
  <c r="AH58" i="4"/>
  <c r="W99" i="4"/>
  <c r="AG67" i="5"/>
  <c r="AG73" i="5"/>
  <c r="AG81" i="5" s="1"/>
  <c r="AH67" i="5"/>
  <c r="AH73" i="5"/>
  <c r="AG64" i="4"/>
  <c r="AG66" i="4" s="1"/>
  <c r="W98" i="4"/>
  <c r="AG58" i="4"/>
  <c r="I41" i="8" l="1"/>
  <c r="AG68" i="4"/>
  <c r="AH66" i="4"/>
  <c r="AH68" i="4" s="1"/>
  <c r="AH81" i="5" l="1"/>
  <c r="AH83" i="5" s="1"/>
  <c r="AG8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Customer Support</author>
  </authors>
  <commentList>
    <comment ref="I7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7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73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3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Customer Support</author>
    <author>Thomasmi</author>
  </authors>
  <commentList>
    <comment ref="I6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6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6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64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64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Customer Support: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66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Thomasmi:</t>
        </r>
        <r>
          <rPr>
            <sz val="8"/>
            <color indexed="81"/>
            <rFont val="Tahoma"/>
            <family val="2"/>
          </rPr>
          <t xml:space="preserve">
6/30/10 CAFR BS</t>
        </r>
      </text>
    </comment>
  </commentList>
</comments>
</file>

<file path=xl/sharedStrings.xml><?xml version="1.0" encoding="utf-8"?>
<sst xmlns="http://schemas.openxmlformats.org/spreadsheetml/2006/main" count="342" uniqueCount="176">
  <si>
    <t>Local Taxes</t>
  </si>
  <si>
    <t>Other Revenue Sources</t>
  </si>
  <si>
    <t>Franchise Fees</t>
  </si>
  <si>
    <t>Interest Income</t>
  </si>
  <si>
    <t>Materials and Supplies</t>
  </si>
  <si>
    <t>Fees and Services</t>
  </si>
  <si>
    <t>Travel and Training</t>
  </si>
  <si>
    <t>Capital Outlay</t>
  </si>
  <si>
    <t>FY 93/94</t>
  </si>
  <si>
    <t>94/95</t>
  </si>
  <si>
    <t>95/96</t>
  </si>
  <si>
    <t>96/97</t>
  </si>
  <si>
    <t>97/98</t>
  </si>
  <si>
    <t>99/00</t>
  </si>
  <si>
    <t>00/01</t>
  </si>
  <si>
    <t>01/02</t>
  </si>
  <si>
    <t>02/03</t>
  </si>
  <si>
    <t>03/04</t>
  </si>
  <si>
    <t>Intergovernmental</t>
  </si>
  <si>
    <t>Cultural and Recreation</t>
  </si>
  <si>
    <t>Fines, Fees and Forfeitures</t>
  </si>
  <si>
    <t>Business Licenses</t>
  </si>
  <si>
    <t>Check</t>
  </si>
  <si>
    <t>Expenditures ($000)</t>
  </si>
  <si>
    <t>Personal Services</t>
  </si>
  <si>
    <t>CIP Operating Budget Impacts</t>
  </si>
  <si>
    <t>Total Expenditures</t>
  </si>
  <si>
    <t>Do not Alter</t>
  </si>
  <si>
    <t>94-95</t>
  </si>
  <si>
    <t>95-96</t>
  </si>
  <si>
    <t>96-97</t>
  </si>
  <si>
    <t>97-98</t>
  </si>
  <si>
    <t>98-99</t>
  </si>
  <si>
    <t>99-00</t>
  </si>
  <si>
    <t>00-01</t>
  </si>
  <si>
    <t>01-02</t>
  </si>
  <si>
    <t>02-03</t>
  </si>
  <si>
    <t>03-04</t>
  </si>
  <si>
    <t>Actual</t>
  </si>
  <si>
    <t>98/99</t>
  </si>
  <si>
    <t xml:space="preserve"> </t>
  </si>
  <si>
    <t>04-05</t>
  </si>
  <si>
    <t>04/05</t>
  </si>
  <si>
    <t>Projected</t>
  </si>
  <si>
    <t>05/06</t>
  </si>
  <si>
    <t>05-06</t>
  </si>
  <si>
    <t>Internal Services/Adjustments</t>
  </si>
  <si>
    <t>06/07</t>
  </si>
  <si>
    <t>06-07</t>
  </si>
  <si>
    <t>07/08</t>
  </si>
  <si>
    <t>07-08</t>
  </si>
  <si>
    <t>Rainy Day Transfer</t>
  </si>
  <si>
    <t>Revenues ($000)</t>
  </si>
  <si>
    <t>Total Revenues</t>
  </si>
  <si>
    <t>Net Operating Surplus/(Deficit)</t>
  </si>
  <si>
    <t>Designated Capital/Reserves</t>
  </si>
  <si>
    <t>08/09</t>
  </si>
  <si>
    <t>08-09</t>
  </si>
  <si>
    <t>Contingency</t>
  </si>
  <si>
    <t>09-10</t>
  </si>
  <si>
    <t>09/10</t>
  </si>
  <si>
    <t>10-11</t>
  </si>
  <si>
    <t>10/11</t>
  </si>
  <si>
    <t>Transportation Mtnce of Effort</t>
  </si>
  <si>
    <t>Non-Deprtmtl/Loan Repayment</t>
  </si>
  <si>
    <t>Bldng &amp; Trades/Plan &amp; Zoning</t>
  </si>
  <si>
    <t>11/12</t>
  </si>
  <si>
    <t>11-12</t>
  </si>
  <si>
    <t>12/13</t>
  </si>
  <si>
    <t>12-13</t>
  </si>
  <si>
    <t>Ending Fund Balance</t>
  </si>
  <si>
    <t>Fund Balance % of Revenue</t>
  </si>
  <si>
    <t>General Fund: Projected Revenues and Expenditures</t>
  </si>
  <si>
    <t>Exp</t>
  </si>
  <si>
    <t>Rev</t>
  </si>
  <si>
    <t>FY 13/14</t>
  </si>
  <si>
    <t>FY 14/15</t>
  </si>
  <si>
    <t>FY 15/16</t>
  </si>
  <si>
    <t>FY 16/17</t>
  </si>
  <si>
    <t>FY 17/18</t>
  </si>
  <si>
    <t>FY 18/19</t>
  </si>
  <si>
    <t>13/14</t>
  </si>
  <si>
    <t>13-14</t>
  </si>
  <si>
    <t>14-15</t>
  </si>
  <si>
    <t>15-16</t>
  </si>
  <si>
    <t>16-17</t>
  </si>
  <si>
    <t>17-18</t>
  </si>
  <si>
    <t>18-19</t>
  </si>
  <si>
    <t>19-20</t>
  </si>
  <si>
    <t>Tourism and Convention Bureau</t>
  </si>
  <si>
    <t>14/15</t>
  </si>
  <si>
    <t>15/16</t>
  </si>
  <si>
    <t>16/17</t>
  </si>
  <si>
    <t>17/18</t>
  </si>
  <si>
    <t>18/19</t>
  </si>
  <si>
    <t>19/20</t>
  </si>
  <si>
    <t>Community Facilities District</t>
  </si>
  <si>
    <t>20/21</t>
  </si>
  <si>
    <t>21/21</t>
  </si>
  <si>
    <t>22/23</t>
  </si>
  <si>
    <t>23/24</t>
  </si>
  <si>
    <t>24/25</t>
  </si>
  <si>
    <t>25/26</t>
  </si>
  <si>
    <t>20-21</t>
  </si>
  <si>
    <t>21-22</t>
  </si>
  <si>
    <t>22-23</t>
  </si>
  <si>
    <t>23-24</t>
  </si>
  <si>
    <t>24-25</t>
  </si>
  <si>
    <t>25-26</t>
  </si>
  <si>
    <t>Update log:</t>
  </si>
  <si>
    <t>-need to separate out the detail for FY 11 through FY 13 salary by retirement group</t>
  </si>
  <si>
    <t>**updated FY 10/11 act, 11/12 rev, and 12/13 Bud</t>
  </si>
  <si>
    <t>7/9/12: audited formulae, took out reference to supplemental adjustments</t>
  </si>
  <si>
    <t>6/20/12: updated personal services by deriving payroll groups by dividing into retirement rates, updated summary graph</t>
  </si>
  <si>
    <t>registration fees</t>
  </si>
  <si>
    <t>Potential Adjustments</t>
  </si>
  <si>
    <t>building permits</t>
  </si>
  <si>
    <t>plan check</t>
  </si>
  <si>
    <t>eviews model growth rate</t>
  </si>
  <si>
    <t>eview raw data</t>
  </si>
  <si>
    <t>criminal fines</t>
  </si>
  <si>
    <t>traffic fines</t>
  </si>
  <si>
    <t>original</t>
  </si>
  <si>
    <t>eviews raw data</t>
  </si>
  <si>
    <t>engineering fees</t>
  </si>
  <si>
    <t>difference</t>
  </si>
  <si>
    <t>parking fines</t>
  </si>
  <si>
    <t>prosecutor fees</t>
  </si>
  <si>
    <t>SRP In Lieu</t>
  </si>
  <si>
    <t>total</t>
  </si>
  <si>
    <t>Special Assessments</t>
  </si>
  <si>
    <t>General Fund:  Projected Revenues and Expenditures:  October 24, 2013</t>
  </si>
  <si>
    <t>Capital Improvements Reserve</t>
  </si>
  <si>
    <t>Personnel Costs</t>
  </si>
  <si>
    <t>General Fund</t>
  </si>
  <si>
    <t>Policy</t>
  </si>
  <si>
    <t>Percent of Revenue</t>
  </si>
  <si>
    <t>Policy Target</t>
  </si>
  <si>
    <t>Revenues</t>
  </si>
  <si>
    <t>Surplus (Deficit)</t>
  </si>
  <si>
    <t>Recurring Personnel Cost Increases</t>
  </si>
  <si>
    <t>One-time Personnel Costs (bonus)</t>
  </si>
  <si>
    <t>Change in Number of Positions</t>
  </si>
  <si>
    <t>% of Revenue</t>
  </si>
  <si>
    <t>Personnel Costs as a % of Total Costs</t>
  </si>
  <si>
    <t>Cummulative Personnel Cost Adjustments</t>
  </si>
  <si>
    <t>Cummulative Position Eliminations</t>
  </si>
  <si>
    <t>One-time Personnel Costs</t>
  </si>
  <si>
    <t>Projected Personnel Cost Growth</t>
  </si>
  <si>
    <t>Adjusted Personnel Cost Growth</t>
  </si>
  <si>
    <t>Position Eliminations</t>
  </si>
  <si>
    <t>Average Cost per Employee</t>
  </si>
  <si>
    <t>ECI Projections</t>
  </si>
  <si>
    <t>Unassigned Fund Balance</t>
  </si>
  <si>
    <t>Cash Funding for CIP (PAYGO)</t>
  </si>
  <si>
    <t>CIP "PAYGO" % of GF Revenue</t>
  </si>
  <si>
    <t>Expressed in thousands ($000)</t>
  </si>
  <si>
    <t>Recurring Adjustments to Non-personnel Costs</t>
  </si>
  <si>
    <t>Recurring Non-personnel Reductions</t>
  </si>
  <si>
    <t>One-time Non-personnel Reductions</t>
  </si>
  <si>
    <t>Cummulative Recurring Non-personnel Cost Adjustments</t>
  </si>
  <si>
    <t>One-time Non-personnel Cost Adjustments</t>
  </si>
  <si>
    <t>One-time Adjustments to Non-personnel Costs</t>
  </si>
  <si>
    <t>Rounding Plug to Match PP presentation</t>
  </si>
  <si>
    <t>Pre-adjustment Personnel Costs</t>
  </si>
  <si>
    <t>Interfund Transfers</t>
  </si>
  <si>
    <t>Unassigned Fund Balance % of Revenue</t>
  </si>
  <si>
    <t>Change to Assignment of Fund Balance</t>
  </si>
  <si>
    <t>Targeted Unassigned Fund Balance</t>
  </si>
  <si>
    <t>FY09</t>
  </si>
  <si>
    <t>FY10</t>
  </si>
  <si>
    <t>FY11</t>
  </si>
  <si>
    <t>FY12</t>
  </si>
  <si>
    <t>FY14</t>
  </si>
  <si>
    <t xml:space="preserve">  FY13</t>
  </si>
  <si>
    <t>Exhibit 12.10 - The City of Tempe's Golden Cone of Prosperity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</si>
</sst>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,"/>
    <numFmt numFmtId="165" formatCode="0.0%"/>
    <numFmt numFmtId="166" formatCode="#,##0_);[Red]\(#,##0,\)"/>
    <numFmt numFmtId="167" formatCode="#,##0,;[Red]\(#,##0,\)"/>
    <numFmt numFmtId="168" formatCode="_(* #,##0_);_(* \(#,##0\);_(* &quot;-&quot;??_);_(@_)"/>
    <numFmt numFmtId="169" formatCode="#,##0,\ ;\(#,##0,\)"/>
    <numFmt numFmtId="170" formatCode="0.000%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u/>
      <sz val="9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indexed="9"/>
      </patternFill>
    </fill>
    <fill>
      <patternFill patternType="gray125">
        <bgColor theme="0"/>
      </patternFill>
    </fill>
    <fill>
      <patternFill patternType="gray125"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6" fillId="0" borderId="1">
      <alignment horizontal="center"/>
    </xf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</cellStyleXfs>
  <cellXfs count="204">
    <xf numFmtId="0" fontId="0" fillId="0" borderId="0" xfId="0"/>
    <xf numFmtId="0" fontId="7" fillId="0" borderId="0" xfId="0" applyFont="1"/>
    <xf numFmtId="0" fontId="7" fillId="4" borderId="0" xfId="0" applyFont="1" applyFill="1"/>
    <xf numFmtId="167" fontId="8" fillId="4" borderId="0" xfId="0" applyNumberFormat="1" applyFont="1" applyFill="1"/>
    <xf numFmtId="0" fontId="8" fillId="4" borderId="0" xfId="0" applyFont="1" applyFill="1"/>
    <xf numFmtId="169" fontId="7" fillId="4" borderId="2" xfId="0" applyNumberFormat="1" applyFont="1" applyFill="1" applyBorder="1" applyAlignment="1">
      <alignment vertical="center"/>
    </xf>
    <xf numFmtId="169" fontId="7" fillId="4" borderId="3" xfId="0" applyNumberFormat="1" applyFont="1" applyFill="1" applyBorder="1" applyAlignment="1">
      <alignment vertical="center"/>
    </xf>
    <xf numFmtId="169" fontId="7" fillId="4" borderId="0" xfId="0" applyNumberFormat="1" applyFont="1" applyFill="1" applyAlignment="1">
      <alignment vertical="center"/>
    </xf>
    <xf numFmtId="169" fontId="7" fillId="4" borderId="4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7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7" fillId="4" borderId="0" xfId="0" applyFont="1" applyFill="1" applyAlignment="1">
      <alignment horizontal="right"/>
    </xf>
    <xf numFmtId="165" fontId="7" fillId="4" borderId="0" xfId="2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9" fontId="7" fillId="4" borderId="0" xfId="2" applyFont="1" applyFill="1" applyBorder="1" applyAlignment="1">
      <alignment vertical="center"/>
    </xf>
    <xf numFmtId="9" fontId="8" fillId="4" borderId="0" xfId="2" applyFont="1" applyFill="1" applyBorder="1"/>
    <xf numFmtId="0" fontId="7" fillId="4" borderId="0" xfId="0" applyFont="1" applyFill="1" applyAlignment="1">
      <alignment horizontal="center"/>
    </xf>
    <xf numFmtId="0" fontId="7" fillId="4" borderId="4" xfId="0" applyFont="1" applyFill="1" applyBorder="1"/>
    <xf numFmtId="0" fontId="11" fillId="4" borderId="0" xfId="0" applyFont="1" applyFill="1"/>
    <xf numFmtId="0" fontId="7" fillId="4" borderId="3" xfId="0" applyFont="1" applyFill="1" applyBorder="1"/>
    <xf numFmtId="16" fontId="7" fillId="4" borderId="3" xfId="0" quotePrefix="1" applyNumberFormat="1" applyFont="1" applyFill="1" applyBorder="1" applyAlignment="1">
      <alignment horizontal="center"/>
    </xf>
    <xf numFmtId="0" fontId="7" fillId="4" borderId="3" xfId="0" quotePrefix="1" applyFont="1" applyFill="1" applyBorder="1" applyAlignment="1">
      <alignment horizontal="center"/>
    </xf>
    <xf numFmtId="16" fontId="7" fillId="4" borderId="0" xfId="0" applyNumberFormat="1" applyFont="1" applyFill="1" applyAlignment="1">
      <alignment horizontal="center"/>
    </xf>
    <xf numFmtId="16" fontId="7" fillId="4" borderId="4" xfId="0" applyNumberFormat="1" applyFont="1" applyFill="1" applyBorder="1" applyAlignment="1">
      <alignment horizontal="center"/>
    </xf>
    <xf numFmtId="164" fontId="7" fillId="4" borderId="0" xfId="0" applyNumberFormat="1" applyFont="1" applyFill="1" applyAlignment="1">
      <alignment vertical="center"/>
    </xf>
    <xf numFmtId="10" fontId="8" fillId="4" borderId="0" xfId="2" applyNumberFormat="1" applyFont="1" applyFill="1" applyBorder="1" applyAlignment="1">
      <alignment vertical="center"/>
    </xf>
    <xf numFmtId="9" fontId="8" fillId="4" borderId="0" xfId="2" applyFont="1" applyFill="1" applyBorder="1" applyAlignment="1">
      <alignment vertical="center"/>
    </xf>
    <xf numFmtId="166" fontId="7" fillId="4" borderId="0" xfId="0" applyNumberFormat="1" applyFont="1" applyFill="1" applyAlignment="1">
      <alignment vertical="center"/>
    </xf>
    <xf numFmtId="0" fontId="9" fillId="4" borderId="0" xfId="0" applyFont="1" applyFill="1"/>
    <xf numFmtId="167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69" fontId="8" fillId="3" borderId="2" xfId="0" applyNumberFormat="1" applyFont="1" applyFill="1" applyBorder="1" applyAlignment="1">
      <alignment vertical="center"/>
    </xf>
    <xf numFmtId="169" fontId="8" fillId="4" borderId="0" xfId="0" applyNumberFormat="1" applyFont="1" applyFill="1"/>
    <xf numFmtId="0" fontId="12" fillId="0" borderId="0" xfId="0" applyFont="1" applyAlignment="1">
      <alignment vertical="center"/>
    </xf>
    <xf numFmtId="169" fontId="8" fillId="4" borderId="0" xfId="0" applyNumberFormat="1" applyFont="1" applyFill="1" applyAlignment="1">
      <alignment vertical="center"/>
    </xf>
    <xf numFmtId="9" fontId="8" fillId="3" borderId="2" xfId="2" applyFont="1" applyFill="1" applyBorder="1" applyAlignment="1">
      <alignment vertical="center"/>
    </xf>
    <xf numFmtId="168" fontId="7" fillId="4" borderId="0" xfId="0" applyNumberFormat="1" applyFont="1" applyFill="1"/>
    <xf numFmtId="0" fontId="10" fillId="4" borderId="0" xfId="0" applyFont="1" applyFill="1"/>
    <xf numFmtId="169" fontId="7" fillId="4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16" fontId="7" fillId="5" borderId="0" xfId="0" quotePrefix="1" applyNumberFormat="1" applyFont="1" applyFill="1"/>
    <xf numFmtId="0" fontId="7" fillId="5" borderId="0" xfId="0" quotePrefix="1" applyFont="1" applyFill="1"/>
    <xf numFmtId="169" fontId="7" fillId="5" borderId="0" xfId="0" applyNumberFormat="1" applyFont="1" applyFill="1"/>
    <xf numFmtId="164" fontId="7" fillId="4" borderId="0" xfId="0" applyNumberFormat="1" applyFont="1" applyFill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165" fontId="7" fillId="4" borderId="0" xfId="2" applyNumberFormat="1" applyFont="1" applyFill="1"/>
    <xf numFmtId="165" fontId="7" fillId="4" borderId="0" xfId="0" applyNumberFormat="1" applyFont="1" applyFill="1"/>
    <xf numFmtId="0" fontId="7" fillId="7" borderId="0" xfId="0" applyFont="1" applyFill="1"/>
    <xf numFmtId="165" fontId="7" fillId="7" borderId="0" xfId="2" applyNumberFormat="1" applyFont="1" applyFill="1" applyBorder="1"/>
    <xf numFmtId="0" fontId="13" fillId="4" borderId="0" xfId="0" applyFont="1" applyFill="1"/>
    <xf numFmtId="0" fontId="8" fillId="8" borderId="0" xfId="0" applyFont="1" applyFill="1" applyAlignment="1">
      <alignment vertical="center"/>
    </xf>
    <xf numFmtId="169" fontId="8" fillId="8" borderId="0" xfId="0" applyNumberFormat="1" applyFont="1" applyFill="1" applyAlignment="1">
      <alignment vertical="center"/>
    </xf>
    <xf numFmtId="9" fontId="8" fillId="8" borderId="0" xfId="2" applyFont="1" applyFill="1" applyBorder="1" applyAlignment="1">
      <alignment vertical="center"/>
    </xf>
    <xf numFmtId="9" fontId="7" fillId="4" borderId="0" xfId="2" applyFont="1" applyFill="1"/>
    <xf numFmtId="0" fontId="15" fillId="7" borderId="0" xfId="0" applyFont="1" applyFill="1"/>
    <xf numFmtId="0" fontId="14" fillId="7" borderId="0" xfId="0" applyFont="1" applyFill="1" applyAlignment="1">
      <alignment horizontal="center"/>
    </xf>
    <xf numFmtId="169" fontId="7" fillId="7" borderId="0" xfId="0" applyNumberFormat="1" applyFont="1" applyFill="1"/>
    <xf numFmtId="9" fontId="7" fillId="7" borderId="0" xfId="2" applyFont="1" applyFill="1" applyBorder="1"/>
    <xf numFmtId="0" fontId="8" fillId="7" borderId="0" xfId="0" applyFont="1" applyFill="1"/>
    <xf numFmtId="169" fontId="8" fillId="7" borderId="0" xfId="0" applyNumberFormat="1" applyFont="1" applyFill="1"/>
    <xf numFmtId="41" fontId="7" fillId="4" borderId="0" xfId="0" applyNumberFormat="1" applyFont="1" applyFill="1" applyAlignment="1">
      <alignment vertical="center"/>
    </xf>
    <xf numFmtId="0" fontId="2" fillId="0" borderId="0" xfId="0" applyFont="1"/>
    <xf numFmtId="0" fontId="2" fillId="0" borderId="0" xfId="0" quotePrefix="1" applyFont="1"/>
    <xf numFmtId="0" fontId="16" fillId="11" borderId="0" xfId="0" applyFont="1" applyFill="1"/>
    <xf numFmtId="14" fontId="2" fillId="0" borderId="0" xfId="0" applyNumberFormat="1" applyFont="1"/>
    <xf numFmtId="10" fontId="7" fillId="7" borderId="0" xfId="2" applyNumberFormat="1" applyFont="1" applyFill="1" applyBorder="1"/>
    <xf numFmtId="0" fontId="7" fillId="12" borderId="3" xfId="0" quotePrefix="1" applyFont="1" applyFill="1" applyBorder="1" applyAlignment="1">
      <alignment horizontal="center"/>
    </xf>
    <xf numFmtId="16" fontId="7" fillId="12" borderId="4" xfId="0" applyNumberFormat="1" applyFont="1" applyFill="1" applyBorder="1" applyAlignment="1">
      <alignment horizontal="center"/>
    </xf>
    <xf numFmtId="0" fontId="7" fillId="12" borderId="0" xfId="0" applyFont="1" applyFill="1"/>
    <xf numFmtId="0" fontId="7" fillId="13" borderId="0" xfId="0" applyFont="1" applyFill="1"/>
    <xf numFmtId="169" fontId="7" fillId="12" borderId="0" xfId="0" applyNumberFormat="1" applyFont="1" applyFill="1" applyAlignment="1">
      <alignment vertical="center"/>
    </xf>
    <xf numFmtId="169" fontId="7" fillId="12" borderId="2" xfId="0" applyNumberFormat="1" applyFont="1" applyFill="1" applyBorder="1" applyAlignment="1">
      <alignment vertical="center"/>
    </xf>
    <xf numFmtId="165" fontId="7" fillId="12" borderId="0" xfId="2" applyNumberFormat="1" applyFont="1" applyFill="1"/>
    <xf numFmtId="169" fontId="7" fillId="12" borderId="3" xfId="0" applyNumberFormat="1" applyFont="1" applyFill="1" applyBorder="1" applyAlignment="1">
      <alignment vertical="center"/>
    </xf>
    <xf numFmtId="169" fontId="7" fillId="12" borderId="4" xfId="0" applyNumberFormat="1" applyFont="1" applyFill="1" applyBorder="1" applyAlignment="1">
      <alignment vertical="center"/>
    </xf>
    <xf numFmtId="169" fontId="8" fillId="14" borderId="0" xfId="0" applyNumberFormat="1" applyFont="1" applyFill="1" applyAlignment="1">
      <alignment vertical="center"/>
    </xf>
    <xf numFmtId="169" fontId="8" fillId="12" borderId="0" xfId="0" applyNumberFormat="1" applyFont="1" applyFill="1" applyAlignment="1">
      <alignment vertical="center"/>
    </xf>
    <xf numFmtId="9" fontId="8" fillId="14" borderId="0" xfId="2" applyFont="1" applyFill="1" applyBorder="1" applyAlignment="1">
      <alignment vertical="center"/>
    </xf>
    <xf numFmtId="168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37" fontId="0" fillId="0" borderId="0" xfId="0" applyNumberFormat="1"/>
    <xf numFmtId="168" fontId="0" fillId="0" borderId="0" xfId="0" applyNumberFormat="1"/>
    <xf numFmtId="0" fontId="0" fillId="0" borderId="4" xfId="0" applyBorder="1"/>
    <xf numFmtId="37" fontId="0" fillId="0" borderId="4" xfId="0" applyNumberFormat="1" applyBorder="1"/>
    <xf numFmtId="0" fontId="0" fillId="9" borderId="4" xfId="0" applyFill="1" applyBorder="1"/>
    <xf numFmtId="168" fontId="0" fillId="0" borderId="4" xfId="1" applyNumberFormat="1" applyFont="1" applyBorder="1"/>
    <xf numFmtId="9" fontId="0" fillId="10" borderId="0" xfId="2" applyFont="1" applyFill="1"/>
    <xf numFmtId="0" fontId="1" fillId="0" borderId="0" xfId="0" applyFont="1"/>
    <xf numFmtId="0" fontId="2" fillId="0" borderId="4" xfId="0" applyFont="1" applyBorder="1"/>
    <xf numFmtId="165" fontId="7" fillId="7" borderId="0" xfId="0" applyNumberFormat="1" applyFont="1" applyFill="1"/>
    <xf numFmtId="10" fontId="7" fillId="4" borderId="0" xfId="2" applyNumberFormat="1" applyFont="1" applyFill="1" applyBorder="1" applyAlignment="1">
      <alignment vertical="center"/>
    </xf>
    <xf numFmtId="10" fontId="7" fillId="12" borderId="0" xfId="2" applyNumberFormat="1" applyFont="1" applyFill="1" applyBorder="1" applyAlignment="1">
      <alignment vertical="center"/>
    </xf>
    <xf numFmtId="10" fontId="7" fillId="4" borderId="0" xfId="2" applyNumberFormat="1" applyFont="1" applyFill="1"/>
    <xf numFmtId="0" fontId="20" fillId="4" borderId="0" xfId="0" applyFont="1" applyFill="1" applyAlignment="1">
      <alignment vertical="center"/>
    </xf>
    <xf numFmtId="169" fontId="20" fillId="4" borderId="0" xfId="0" applyNumberFormat="1" applyFont="1" applyFill="1" applyAlignment="1">
      <alignment vertical="center"/>
    </xf>
    <xf numFmtId="9" fontId="21" fillId="4" borderId="0" xfId="2" applyFont="1" applyFill="1" applyBorder="1" applyAlignment="1">
      <alignment horizontal="right"/>
    </xf>
    <xf numFmtId="10" fontId="21" fillId="4" borderId="0" xfId="2" applyNumberFormat="1" applyFont="1" applyFill="1" applyBorder="1"/>
    <xf numFmtId="169" fontId="21" fillId="4" borderId="0" xfId="0" applyNumberFormat="1" applyFont="1" applyFill="1" applyAlignment="1">
      <alignment horizontal="right"/>
    </xf>
    <xf numFmtId="165" fontId="21" fillId="4" borderId="0" xfId="2" applyNumberFormat="1" applyFont="1" applyFill="1" applyBorder="1"/>
    <xf numFmtId="168" fontId="21" fillId="4" borderId="0" xfId="1" applyNumberFormat="1" applyFont="1" applyFill="1" applyBorder="1"/>
    <xf numFmtId="168" fontId="7" fillId="4" borderId="0" xfId="1" applyNumberFormat="1" applyFont="1" applyFill="1"/>
    <xf numFmtId="0" fontId="20" fillId="4" borderId="0" xfId="0" applyFont="1" applyFill="1" applyAlignment="1">
      <alignment horizontal="right"/>
    </xf>
    <xf numFmtId="168" fontId="17" fillId="4" borderId="0" xfId="1" applyNumberFormat="1" applyFont="1" applyFill="1"/>
    <xf numFmtId="165" fontId="19" fillId="3" borderId="0" xfId="2" applyNumberFormat="1" applyFont="1" applyFill="1" applyBorder="1"/>
    <xf numFmtId="10" fontId="7" fillId="7" borderId="0" xfId="0" applyNumberFormat="1" applyFont="1" applyFill="1"/>
    <xf numFmtId="0" fontId="20" fillId="4" borderId="0" xfId="0" applyFont="1" applyFill="1"/>
    <xf numFmtId="169" fontId="20" fillId="7" borderId="0" xfId="0" applyNumberFormat="1" applyFont="1" applyFill="1" applyAlignment="1">
      <alignment vertical="center"/>
    </xf>
    <xf numFmtId="169" fontId="20" fillId="12" borderId="0" xfId="0" applyNumberFormat="1" applyFont="1" applyFill="1" applyAlignment="1">
      <alignment vertical="center"/>
    </xf>
    <xf numFmtId="169" fontId="7" fillId="7" borderId="0" xfId="0" applyNumberFormat="1" applyFont="1" applyFill="1" applyAlignment="1">
      <alignment vertical="center"/>
    </xf>
    <xf numFmtId="169" fontId="7" fillId="7" borderId="2" xfId="0" applyNumberFormat="1" applyFont="1" applyFill="1" applyBorder="1" applyAlignment="1">
      <alignment vertical="center"/>
    </xf>
    <xf numFmtId="0" fontId="7" fillId="7" borderId="3" xfId="0" quotePrefix="1" applyFont="1" applyFill="1" applyBorder="1" applyAlignment="1">
      <alignment horizontal="center"/>
    </xf>
    <xf numFmtId="16" fontId="7" fillId="7" borderId="4" xfId="0" applyNumberFormat="1" applyFont="1" applyFill="1" applyBorder="1" applyAlignment="1">
      <alignment horizontal="center"/>
    </xf>
    <xf numFmtId="169" fontId="7" fillId="7" borderId="3" xfId="0" applyNumberFormat="1" applyFont="1" applyFill="1" applyBorder="1" applyAlignment="1">
      <alignment vertical="center"/>
    </xf>
    <xf numFmtId="169" fontId="7" fillId="7" borderId="4" xfId="0" applyNumberFormat="1" applyFont="1" applyFill="1" applyBorder="1" applyAlignment="1">
      <alignment vertical="center"/>
    </xf>
    <xf numFmtId="169" fontId="8" fillId="7" borderId="0" xfId="0" applyNumberFormat="1" applyFont="1" applyFill="1" applyAlignment="1">
      <alignment vertical="center"/>
    </xf>
    <xf numFmtId="167" fontId="8" fillId="8" borderId="0" xfId="0" applyNumberFormat="1" applyFont="1" applyFill="1"/>
    <xf numFmtId="0" fontId="8" fillId="8" borderId="0" xfId="0" applyFont="1" applyFill="1"/>
    <xf numFmtId="168" fontId="8" fillId="8" borderId="0" xfId="1" applyNumberFormat="1" applyFont="1" applyFill="1" applyBorder="1"/>
    <xf numFmtId="169" fontId="8" fillId="8" borderId="0" xfId="1" applyNumberFormat="1" applyFont="1" applyFill="1" applyBorder="1"/>
    <xf numFmtId="0" fontId="7" fillId="8" borderId="0" xfId="0" applyFont="1" applyFill="1"/>
    <xf numFmtId="169" fontId="8" fillId="8" borderId="0" xfId="0" applyNumberFormat="1" applyFont="1" applyFill="1"/>
    <xf numFmtId="0" fontId="22" fillId="10" borderId="0" xfId="0" applyFont="1" applyFill="1" applyAlignment="1">
      <alignment horizontal="center"/>
    </xf>
    <xf numFmtId="169" fontId="20" fillId="10" borderId="0" xfId="0" applyNumberFormat="1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10" fontId="7" fillId="10" borderId="0" xfId="2" applyNumberFormat="1" applyFont="1" applyFill="1" applyBorder="1" applyAlignment="1">
      <alignment horizontal="center"/>
    </xf>
    <xf numFmtId="10" fontId="7" fillId="10" borderId="0" xfId="2" applyNumberFormat="1" applyFont="1" applyFill="1" applyAlignment="1">
      <alignment horizontal="center"/>
    </xf>
    <xf numFmtId="168" fontId="7" fillId="10" borderId="0" xfId="1" applyNumberFormat="1" applyFont="1" applyFill="1" applyBorder="1" applyAlignment="1">
      <alignment horizontal="center"/>
    </xf>
    <xf numFmtId="168" fontId="7" fillId="4" borderId="0" xfId="1" applyNumberFormat="1" applyFont="1" applyFill="1" applyBorder="1" applyAlignment="1">
      <alignment vertical="center"/>
    </xf>
    <xf numFmtId="0" fontId="7" fillId="7" borderId="0" xfId="0" quotePrefix="1" applyFont="1" applyFill="1" applyAlignment="1">
      <alignment horizontal="center"/>
    </xf>
    <xf numFmtId="16" fontId="7" fillId="7" borderId="0" xfId="0" applyNumberFormat="1" applyFont="1" applyFill="1" applyAlignment="1">
      <alignment horizontal="center"/>
    </xf>
    <xf numFmtId="165" fontId="7" fillId="7" borderId="0" xfId="2" applyNumberFormat="1" applyFont="1" applyFill="1"/>
    <xf numFmtId="10" fontId="7" fillId="7" borderId="0" xfId="2" applyNumberFormat="1" applyFont="1" applyFill="1" applyBorder="1" applyAlignment="1">
      <alignment vertical="center"/>
    </xf>
    <xf numFmtId="9" fontId="8" fillId="7" borderId="0" xfId="2" applyFont="1" applyFill="1" applyBorder="1" applyAlignment="1">
      <alignment vertical="center"/>
    </xf>
    <xf numFmtId="164" fontId="7" fillId="7" borderId="0" xfId="0" applyNumberFormat="1" applyFont="1" applyFill="1"/>
    <xf numFmtId="0" fontId="0" fillId="7" borderId="0" xfId="0" applyFill="1"/>
    <xf numFmtId="0" fontId="17" fillId="7" borderId="0" xfId="0" applyFont="1" applyFill="1"/>
    <xf numFmtId="9" fontId="17" fillId="7" borderId="0" xfId="2" applyFont="1" applyFill="1" applyBorder="1"/>
    <xf numFmtId="0" fontId="18" fillId="7" borderId="0" xfId="0" applyFont="1" applyFill="1" applyAlignment="1">
      <alignment horizontal="right"/>
    </xf>
    <xf numFmtId="0" fontId="2" fillId="7" borderId="0" xfId="0" applyFont="1" applyFill="1"/>
    <xf numFmtId="0" fontId="17" fillId="7" borderId="5" xfId="0" applyFont="1" applyFill="1" applyBorder="1"/>
    <xf numFmtId="9" fontId="17" fillId="7" borderId="6" xfId="2" applyFont="1" applyFill="1" applyBorder="1"/>
    <xf numFmtId="10" fontId="17" fillId="7" borderId="0" xfId="2" applyNumberFormat="1" applyFont="1" applyFill="1" applyBorder="1"/>
    <xf numFmtId="0" fontId="0" fillId="7" borderId="0" xfId="0" applyFill="1" applyAlignment="1">
      <alignment horizontal="right"/>
    </xf>
    <xf numFmtId="10" fontId="0" fillId="7" borderId="0" xfId="2" applyNumberFormat="1" applyFont="1" applyFill="1"/>
    <xf numFmtId="0" fontId="13" fillId="7" borderId="0" xfId="0" applyFont="1" applyFill="1"/>
    <xf numFmtId="6" fontId="25" fillId="7" borderId="0" xfId="0" quotePrefix="1" applyNumberFormat="1" applyFont="1" applyFill="1" applyAlignment="1">
      <alignment horizontal="left"/>
    </xf>
    <xf numFmtId="0" fontId="24" fillId="15" borderId="4" xfId="0" applyFont="1" applyFill="1" applyBorder="1" applyAlignment="1">
      <alignment horizontal="center"/>
    </xf>
    <xf numFmtId="0" fontId="0" fillId="7" borderId="0" xfId="0" applyFill="1" applyAlignment="1">
      <alignment vertical="center"/>
    </xf>
    <xf numFmtId="168" fontId="2" fillId="7" borderId="0" xfId="1" applyNumberFormat="1" applyFont="1" applyFill="1" applyBorder="1" applyAlignment="1">
      <alignment horizontal="right" vertical="center"/>
    </xf>
    <xf numFmtId="0" fontId="2" fillId="7" borderId="0" xfId="0" applyFont="1" applyFill="1" applyAlignment="1">
      <alignment vertical="center"/>
    </xf>
    <xf numFmtId="168" fontId="17" fillId="7" borderId="0" xfId="1" applyNumberFormat="1" applyFont="1" applyFill="1" applyBorder="1" applyAlignment="1">
      <alignment vertical="center"/>
    </xf>
    <xf numFmtId="168" fontId="2" fillId="7" borderId="0" xfId="0" applyNumberFormat="1" applyFont="1" applyFill="1" applyAlignment="1">
      <alignment horizontal="right" vertical="center"/>
    </xf>
    <xf numFmtId="168" fontId="17" fillId="7" borderId="0" xfId="0" applyNumberFormat="1" applyFont="1" applyFill="1" applyAlignment="1">
      <alignment vertical="center"/>
    </xf>
    <xf numFmtId="165" fontId="29" fillId="7" borderId="0" xfId="2" applyNumberFormat="1" applyFont="1" applyFill="1" applyBorder="1" applyAlignment="1">
      <alignment horizontal="right" vertical="center"/>
    </xf>
    <xf numFmtId="165" fontId="28" fillId="7" borderId="0" xfId="2" applyNumberFormat="1" applyFont="1" applyFill="1" applyBorder="1" applyAlignment="1">
      <alignment horizontal="right" vertical="center"/>
    </xf>
    <xf numFmtId="168" fontId="1" fillId="7" borderId="0" xfId="1" applyNumberFormat="1" applyFont="1" applyFill="1" applyBorder="1" applyAlignment="1">
      <alignment horizontal="right" vertical="center"/>
    </xf>
    <xf numFmtId="168" fontId="26" fillId="7" borderId="0" xfId="1" applyNumberFormat="1" applyFont="1" applyFill="1" applyBorder="1" applyAlignment="1">
      <alignment horizontal="right" vertical="center"/>
    </xf>
    <xf numFmtId="9" fontId="17" fillId="7" borderId="0" xfId="2" applyFont="1" applyFill="1" applyBorder="1" applyAlignment="1">
      <alignment vertical="center"/>
    </xf>
    <xf numFmtId="9" fontId="17" fillId="7" borderId="0" xfId="2" applyFont="1" applyFill="1" applyAlignment="1">
      <alignment vertical="center"/>
    </xf>
    <xf numFmtId="0" fontId="17" fillId="7" borderId="0" xfId="0" applyFont="1" applyFill="1" applyAlignment="1">
      <alignment vertical="center"/>
    </xf>
    <xf numFmtId="10" fontId="27" fillId="7" borderId="4" xfId="2" applyNumberFormat="1" applyFont="1" applyFill="1" applyBorder="1" applyAlignment="1">
      <alignment horizontal="right" vertical="center"/>
    </xf>
    <xf numFmtId="0" fontId="24" fillId="15" borderId="7" xfId="0" applyFont="1" applyFill="1" applyBorder="1" applyAlignment="1">
      <alignment horizontal="center"/>
    </xf>
    <xf numFmtId="9" fontId="2" fillId="7" borderId="8" xfId="2" applyFont="1" applyFill="1" applyBorder="1" applyAlignment="1">
      <alignment horizontal="right" vertical="center"/>
    </xf>
    <xf numFmtId="0" fontId="24" fillId="15" borderId="9" xfId="0" applyFont="1" applyFill="1" applyBorder="1" applyAlignment="1">
      <alignment horizontal="center"/>
    </xf>
    <xf numFmtId="0" fontId="24" fillId="15" borderId="10" xfId="0" applyFont="1" applyFill="1" applyBorder="1" applyAlignment="1">
      <alignment horizontal="center"/>
    </xf>
    <xf numFmtId="168" fontId="2" fillId="7" borderId="11" xfId="1" applyNumberFormat="1" applyFont="1" applyFill="1" applyBorder="1" applyAlignment="1">
      <alignment horizontal="right" vertical="center"/>
    </xf>
    <xf numFmtId="168" fontId="2" fillId="7" borderId="11" xfId="0" applyNumberFormat="1" applyFont="1" applyFill="1" applyBorder="1" applyAlignment="1">
      <alignment horizontal="right" vertical="center"/>
    </xf>
    <xf numFmtId="165" fontId="28" fillId="7" borderId="11" xfId="2" applyNumberFormat="1" applyFont="1" applyFill="1" applyBorder="1" applyAlignment="1">
      <alignment horizontal="right" vertical="center"/>
    </xf>
    <xf numFmtId="168" fontId="26" fillId="7" borderId="11" xfId="1" applyNumberFormat="1" applyFont="1" applyFill="1" applyBorder="1" applyAlignment="1">
      <alignment horizontal="right" vertical="center"/>
    </xf>
    <xf numFmtId="10" fontId="27" fillId="7" borderId="10" xfId="2" applyNumberFormat="1" applyFont="1" applyFill="1" applyBorder="1" applyAlignment="1">
      <alignment horizontal="right" vertical="center"/>
    </xf>
    <xf numFmtId="9" fontId="2" fillId="7" borderId="12" xfId="2" applyFont="1" applyFill="1" applyBorder="1" applyAlignment="1">
      <alignment horizontal="right" vertical="center"/>
    </xf>
    <xf numFmtId="0" fontId="24" fillId="15" borderId="15" xfId="0" applyFont="1" applyFill="1" applyBorder="1" applyAlignment="1">
      <alignment vertical="center"/>
    </xf>
    <xf numFmtId="0" fontId="24" fillId="15" borderId="14" xfId="0" applyFont="1" applyFill="1" applyBorder="1" applyAlignment="1">
      <alignment vertical="center"/>
    </xf>
    <xf numFmtId="0" fontId="16" fillId="15" borderId="15" xfId="0" applyFont="1" applyFill="1" applyBorder="1" applyAlignment="1">
      <alignment vertical="center"/>
    </xf>
    <xf numFmtId="0" fontId="24" fillId="15" borderId="1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165" fontId="17" fillId="7" borderId="0" xfId="2" applyNumberFormat="1" applyFont="1" applyFill="1" applyBorder="1" applyAlignment="1">
      <alignment vertical="center"/>
    </xf>
    <xf numFmtId="170" fontId="17" fillId="7" borderId="0" xfId="2" applyNumberFormat="1" applyFont="1" applyFill="1" applyBorder="1"/>
    <xf numFmtId="6" fontId="23" fillId="15" borderId="13" xfId="0" quotePrefix="1" applyNumberFormat="1" applyFont="1" applyFill="1" applyBorder="1" applyAlignment="1">
      <alignment horizontal="left" vertical="center"/>
    </xf>
    <xf numFmtId="6" fontId="23" fillId="15" borderId="14" xfId="0" quotePrefix="1" applyNumberFormat="1" applyFont="1" applyFill="1" applyBorder="1" applyAlignment="1">
      <alignment horizontal="left" vertical="center"/>
    </xf>
    <xf numFmtId="0" fontId="2" fillId="7" borderId="17" xfId="0" applyFont="1" applyFill="1" applyBorder="1"/>
    <xf numFmtId="0" fontId="2" fillId="7" borderId="18" xfId="0" applyFont="1" applyFill="1" applyBorder="1"/>
    <xf numFmtId="9" fontId="2" fillId="7" borderId="18" xfId="0" applyNumberFormat="1" applyFont="1" applyFill="1" applyBorder="1"/>
    <xf numFmtId="9" fontId="2" fillId="7" borderId="19" xfId="0" applyNumberFormat="1" applyFont="1" applyFill="1" applyBorder="1"/>
    <xf numFmtId="0" fontId="2" fillId="7" borderId="5" xfId="0" applyFont="1" applyFill="1" applyBorder="1"/>
    <xf numFmtId="0" fontId="17" fillId="7" borderId="0" xfId="0" applyFont="1" applyFill="1" applyBorder="1"/>
    <xf numFmtId="0" fontId="17" fillId="7" borderId="6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center"/>
    </xf>
    <xf numFmtId="0" fontId="2" fillId="7" borderId="6" xfId="0" applyFont="1" applyFill="1" applyBorder="1"/>
    <xf numFmtId="0" fontId="17" fillId="7" borderId="20" xfId="0" applyFont="1" applyFill="1" applyBorder="1"/>
    <xf numFmtId="9" fontId="17" fillId="7" borderId="1" xfId="2" applyFont="1" applyFill="1" applyBorder="1"/>
    <xf numFmtId="170" fontId="17" fillId="7" borderId="1" xfId="2" applyNumberFormat="1" applyFont="1" applyFill="1" applyBorder="1"/>
    <xf numFmtId="9" fontId="17" fillId="7" borderId="21" xfId="2" applyFont="1" applyFill="1" applyBorder="1"/>
    <xf numFmtId="0" fontId="30" fillId="16" borderId="22" xfId="0" applyFont="1" applyFill="1" applyBorder="1" applyAlignment="1">
      <alignment horizontal="center" vertical="center"/>
    </xf>
    <xf numFmtId="0" fontId="30" fillId="16" borderId="23" xfId="0" applyFont="1" applyFill="1" applyBorder="1" applyAlignment="1">
      <alignment horizontal="center" vertical="center"/>
    </xf>
  </cellXfs>
  <cellStyles count="9">
    <cellStyle name="Comma" xfId="1" builtinId="3"/>
    <cellStyle name="Normal" xfId="0" builtinId="0"/>
    <cellStyle name="Percent" xfId="2" builtinId="5"/>
    <cellStyle name="PSChar" xfId="3" xr:uid="{00000000-0005-0000-0000-000003000000}"/>
    <cellStyle name="PSDate" xfId="4" xr:uid="{00000000-0005-0000-0000-000004000000}"/>
    <cellStyle name="PSDec" xfId="5" xr:uid="{00000000-0005-0000-0000-000005000000}"/>
    <cellStyle name="PSHeading" xfId="6" xr:uid="{00000000-0005-0000-0000-000006000000}"/>
    <cellStyle name="PSInt" xfId="7" xr:uid="{00000000-0005-0000-0000-000007000000}"/>
    <cellStyle name="PSSpacer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91540522843449"/>
          <c:y val="0.15611892363294844"/>
          <c:w val="0.81405987773540889"/>
          <c:h val="0.63987569553805801"/>
        </c:manualLayout>
      </c:layout>
      <c:lineChart>
        <c:grouping val="standard"/>
        <c:varyColors val="0"/>
        <c:ser>
          <c:idx val="0"/>
          <c:order val="0"/>
          <c:tx>
            <c:strRef>
              <c:f>'Exhibit 12.10'!$C$31</c:f>
              <c:strCache>
                <c:ptCount val="1"/>
                <c:pt idx="0">
                  <c:v>Total Expenditures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noFill/>
                <a:prstDash val="solid"/>
              </a:ln>
            </c:spPr>
          </c:marker>
          <c:cat>
            <c:strRef>
              <c:f>'Exhibit 12.10'!$D$27:$I$27</c:f>
              <c:strCache>
                <c:ptCount val="6"/>
                <c:pt idx="0">
                  <c:v>FY 13/14</c:v>
                </c:pt>
                <c:pt idx="1">
                  <c:v>FY 14/15</c:v>
                </c:pt>
                <c:pt idx="2">
                  <c:v>FY 15/16</c:v>
                </c:pt>
                <c:pt idx="3">
                  <c:v>FY 16/17</c:v>
                </c:pt>
                <c:pt idx="4">
                  <c:v>FY 17/18</c:v>
                </c:pt>
                <c:pt idx="5">
                  <c:v>FY 18/19</c:v>
                </c:pt>
              </c:strCache>
            </c:strRef>
          </c:cat>
          <c:val>
            <c:numRef>
              <c:f>'Exhibit 12.10'!$D$31:$I$31</c:f>
              <c:numCache>
                <c:formatCode>_(* #,##0_);_(* \(#,##0\);_(* "-"??_);_(@_)</c:formatCode>
                <c:ptCount val="6"/>
                <c:pt idx="0">
                  <c:v>180955.99153299993</c:v>
                </c:pt>
                <c:pt idx="1">
                  <c:v>178511.27760607644</c:v>
                </c:pt>
                <c:pt idx="2">
                  <c:v>188531.67951205425</c:v>
                </c:pt>
                <c:pt idx="3">
                  <c:v>189475.55432259661</c:v>
                </c:pt>
                <c:pt idx="4">
                  <c:v>192395.53634255906</c:v>
                </c:pt>
                <c:pt idx="5">
                  <c:v>195793.01817145295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0-4932-B3B3-F73741A8EA01}"/>
            </c:ext>
          </c:extLst>
        </c:ser>
        <c:ser>
          <c:idx val="1"/>
          <c:order val="1"/>
          <c:tx>
            <c:strRef>
              <c:f>'Exhibit 12.10'!$C$29</c:f>
              <c:strCache>
                <c:ptCount val="1"/>
                <c:pt idx="0">
                  <c:v>Revenues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'Exhibit 12.10'!$D$27:$I$27</c:f>
              <c:strCache>
                <c:ptCount val="6"/>
                <c:pt idx="0">
                  <c:v>FY 13/14</c:v>
                </c:pt>
                <c:pt idx="1">
                  <c:v>FY 14/15</c:v>
                </c:pt>
                <c:pt idx="2">
                  <c:v>FY 15/16</c:v>
                </c:pt>
                <c:pt idx="3">
                  <c:v>FY 16/17</c:v>
                </c:pt>
                <c:pt idx="4">
                  <c:v>FY 17/18</c:v>
                </c:pt>
                <c:pt idx="5">
                  <c:v>FY 18/19</c:v>
                </c:pt>
              </c:strCache>
            </c:strRef>
          </c:cat>
          <c:val>
            <c:numRef>
              <c:f>'Exhibit 12.10'!$D$29:$I$29</c:f>
              <c:numCache>
                <c:formatCode>_(* #,##0_);_(* \(#,##0\);_(* "-"??_);_(@_)</c:formatCode>
                <c:ptCount val="6"/>
                <c:pt idx="0">
                  <c:v>188905.39543999999</c:v>
                </c:pt>
                <c:pt idx="1">
                  <c:v>181811.63031594479</c:v>
                </c:pt>
                <c:pt idx="2">
                  <c:v>182463.20822301137</c:v>
                </c:pt>
                <c:pt idx="3">
                  <c:v>184304.14168605831</c:v>
                </c:pt>
                <c:pt idx="4">
                  <c:v>190595.81458129553</c:v>
                </c:pt>
                <c:pt idx="5">
                  <c:v>196815.53541610905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932-B3B3-F73741A8E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62176"/>
        <c:axId val="140617216"/>
      </c:lineChart>
      <c:catAx>
        <c:axId val="1313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6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617216"/>
        <c:scaling>
          <c:orientation val="minMax"/>
          <c:max val="210000"/>
          <c:min val="15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62176"/>
        <c:crosses val="autoZero"/>
        <c:crossBetween val="between"/>
      </c:valAx>
      <c:spPr>
        <a:ln w="952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0869839383284638"/>
          <c:y val="0.89896322186659339"/>
          <c:w val="0.83764736955050434"/>
          <c:h val="5.95240401942282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ysClr val="windowText" lastClr="000000"/>
      </a:solidFill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2676534020817"/>
          <c:y val="0.15139456982208296"/>
          <c:w val="0.82058963149958752"/>
          <c:h val="0.64541832669322696"/>
        </c:manualLayout>
      </c:layout>
      <c:areaChart>
        <c:grouping val="standard"/>
        <c:varyColors val="0"/>
        <c:ser>
          <c:idx val="3"/>
          <c:order val="0"/>
          <c:tx>
            <c:strRef>
              <c:f>'Exhibit 12.10'!$M$28</c:f>
              <c:strCache>
                <c:ptCount val="1"/>
                <c:pt idx="0">
                  <c:v>Targeted Unassigned Fund Balance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cat>
            <c:strRef>
              <c:f>'Exhibit 12.10'!$O$24:$T$24</c:f>
              <c:strCache>
                <c:ptCount val="6"/>
                <c:pt idx="0">
                  <c:v>FY09</c:v>
                </c:pt>
                <c:pt idx="1">
                  <c:v>FY10</c:v>
                </c:pt>
                <c:pt idx="2">
                  <c:v>FY11</c:v>
                </c:pt>
                <c:pt idx="3">
                  <c:v>FY12</c:v>
                </c:pt>
                <c:pt idx="4">
                  <c:v>  FY13</c:v>
                </c:pt>
                <c:pt idx="5">
                  <c:v>FY14</c:v>
                </c:pt>
              </c:strCache>
            </c:strRef>
          </c:cat>
          <c:val>
            <c:numRef>
              <c:f>'Exhibit 12.10'!$O$28:$S$28</c:f>
              <c:numCache>
                <c:formatCode>0.000%</c:formatCode>
                <c:ptCount val="5"/>
                <c:pt idx="0" formatCode="0%">
                  <c:v>0.25</c:v>
                </c:pt>
                <c:pt idx="1">
                  <c:v>0.26250000000000001</c:v>
                </c:pt>
                <c:pt idx="2">
                  <c:v>0.27500000000000002</c:v>
                </c:pt>
                <c:pt idx="3">
                  <c:v>0.28750000000000003</c:v>
                </c:pt>
                <c:pt idx="4">
                  <c:v>0.30000000000000004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C-49EF-9DF8-032643456932}"/>
            </c:ext>
          </c:extLst>
        </c:ser>
        <c:ser>
          <c:idx val="1"/>
          <c:order val="2"/>
          <c:tx>
            <c:strRef>
              <c:f>'Exhibit 12.10'!$M$27</c:f>
              <c:strCache>
                <c:ptCount val="1"/>
                <c:pt idx="0">
                  <c:v>Policy Target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cat>
            <c:strRef>
              <c:f>'Exhibit 12.10'!$O$24:$T$24</c:f>
              <c:strCache>
                <c:ptCount val="6"/>
                <c:pt idx="0">
                  <c:v>FY09</c:v>
                </c:pt>
                <c:pt idx="1">
                  <c:v>FY10</c:v>
                </c:pt>
                <c:pt idx="2">
                  <c:v>FY11</c:v>
                </c:pt>
                <c:pt idx="3">
                  <c:v>FY12</c:v>
                </c:pt>
                <c:pt idx="4">
                  <c:v>  FY13</c:v>
                </c:pt>
                <c:pt idx="5">
                  <c:v>FY14</c:v>
                </c:pt>
              </c:strCache>
            </c:strRef>
          </c:cat>
          <c:val>
            <c:numRef>
              <c:f>'Exhibit 12.10'!$O$27:$S$27</c:f>
              <c:numCache>
                <c:formatCode>0.000%</c:formatCode>
                <c:ptCount val="5"/>
                <c:pt idx="0" formatCode="0%">
                  <c:v>0.25</c:v>
                </c:pt>
                <c:pt idx="1">
                  <c:v>0.23749999999999999</c:v>
                </c:pt>
                <c:pt idx="2">
                  <c:v>0.22499999999999998</c:v>
                </c:pt>
                <c:pt idx="3">
                  <c:v>0.21249999999999997</c:v>
                </c:pt>
                <c:pt idx="4">
                  <c:v>0.19999999999999996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C-49EF-9DF8-03264345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56704"/>
        <c:axId val="140862976"/>
      </c:areaChart>
      <c:lineChart>
        <c:grouping val="standard"/>
        <c:varyColors val="0"/>
        <c:ser>
          <c:idx val="0"/>
          <c:order val="1"/>
          <c:tx>
            <c:strRef>
              <c:f>'Exhibit 12.10'!$M$25</c:f>
              <c:strCache>
                <c:ptCount val="1"/>
                <c:pt idx="0">
                  <c:v>Percent of Revenue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'Exhibit 12.10'!$O$24:$T$24</c:f>
              <c:strCache>
                <c:ptCount val="6"/>
                <c:pt idx="0">
                  <c:v>FY09</c:v>
                </c:pt>
                <c:pt idx="1">
                  <c:v>FY10</c:v>
                </c:pt>
                <c:pt idx="2">
                  <c:v>FY11</c:v>
                </c:pt>
                <c:pt idx="3">
                  <c:v>FY12</c:v>
                </c:pt>
                <c:pt idx="4">
                  <c:v>  FY13</c:v>
                </c:pt>
                <c:pt idx="5">
                  <c:v>FY14</c:v>
                </c:pt>
              </c:strCache>
            </c:strRef>
          </c:cat>
          <c:val>
            <c:numRef>
              <c:f>'Exhibit 12.10'!$D$42:$H$42</c:f>
              <c:numCache>
                <c:formatCode>0%</c:formatCode>
                <c:ptCount val="5"/>
                <c:pt idx="0">
                  <c:v>0.31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0C-49EF-9DF8-03264345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56704"/>
        <c:axId val="140862976"/>
      </c:lineChart>
      <c:catAx>
        <c:axId val="1408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0862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0862976"/>
        <c:scaling>
          <c:orientation val="minMax"/>
          <c:max val="0.35"/>
          <c:min val="0.15"/>
        </c:scaling>
        <c:delete val="0"/>
        <c:axPos val="l"/>
        <c:numFmt formatCode="0%" sourceLinked="0"/>
        <c:majorTickMark val="none"/>
        <c:minorTickMark val="none"/>
        <c:tickLblPos val="nextTo"/>
        <c:spPr>
          <a:ln w="9525" cmpd="sng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0856704"/>
        <c:crosses val="autoZero"/>
        <c:crossBetween val="midCat"/>
        <c:minorUnit val="0.05"/>
      </c:valAx>
      <c:spPr>
        <a:noFill/>
        <a:ln w="9525" cmpd="sng">
          <a:noFill/>
          <a:prstDash val="solid"/>
        </a:ln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570742257490092E-2"/>
          <c:y val="0.11824953445065177"/>
          <c:w val="0.88135714788183572"/>
          <c:h val="0.6778407308025044"/>
        </c:manualLayout>
      </c:layout>
      <c:lineChart>
        <c:grouping val="standard"/>
        <c:varyColors val="0"/>
        <c:ser>
          <c:idx val="0"/>
          <c:order val="0"/>
          <c:tx>
            <c:v>Revenues</c:v>
          </c:tx>
          <c:spPr>
            <a:ln w="19050">
              <a:solidFill>
                <a:schemeClr val="tx2">
                  <a:lumMod val="75000"/>
                </a:scheme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tx2">
                    <a:lumMod val="75000"/>
                  </a:schemeClr>
                </a:solidFill>
              </a:ln>
            </c:spPr>
          </c:marker>
          <c:cat>
            <c:numRef>
              <c:f>'Summary Graph'!$Y$111:$Y$120</c:f>
              <c:numCache>
                <c:formatCode>General</c:formatCode>
                <c:ptCount val="10"/>
              </c:numCache>
            </c:numRef>
          </c:cat>
          <c:val>
            <c:numRef>
              <c:f>'Summary Graph'!$AB$111:$AB$120</c:f>
              <c:numCache>
                <c:formatCode>#,##0,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6-4AA3-836E-8375E1261754}"/>
            </c:ext>
          </c:extLst>
        </c:ser>
        <c:ser>
          <c:idx val="1"/>
          <c:order val="1"/>
          <c:tx>
            <c:v>Expenses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numRef>
              <c:f>'Summary Graph'!$Y$111:$Y$120</c:f>
              <c:numCache>
                <c:formatCode>General</c:formatCode>
                <c:ptCount val="10"/>
              </c:numCache>
            </c:numRef>
          </c:cat>
          <c:val>
            <c:numRef>
              <c:f>'Summary Graph'!$AC$111:$AC$120</c:f>
              <c:numCache>
                <c:formatCode>#,##0,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6-4AA3-836E-8375E126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16416"/>
        <c:axId val="147518592"/>
      </c:lineChart>
      <c:catAx>
        <c:axId val="14751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75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518592"/>
        <c:scaling>
          <c:orientation val="minMax"/>
          <c:max val="200000000"/>
          <c:min val="1400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,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75164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3125783477343496"/>
          <c:y val="0.9022346368715084"/>
          <c:w val="0.3421052592829823"/>
          <c:h val="6.7039106145251437E-2"/>
        </c:manualLayout>
      </c:layout>
      <c:overlay val="0"/>
      <c:spPr>
        <a:solidFill>
          <a:sysClr val="window" lastClr="FFFFFF"/>
        </a:solidFill>
        <a:ln>
          <a:noFill/>
        </a:ln>
        <a:effectLst/>
        <a:scene3d>
          <a:camera prst="orthographicFront"/>
          <a:lightRig rig="threePt" dir="t">
            <a:rot lat="0" lon="0" rev="1200000"/>
          </a:lightRig>
        </a:scene3d>
        <a:sp3d>
          <a:bevelT w="63500" h="25400"/>
        </a:sp3d>
      </c:spPr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Arial" pitchFamily="34" charset="0"/>
          <a:ea typeface="+mn-ea"/>
          <a:cs typeface="Arial" pitchFamily="34" charset="0"/>
        </a:defRPr>
      </a:pPr>
      <a:endParaRPr lang="en-US"/>
    </a:p>
  </c:txPr>
  <c:printSettings>
    <c:headerFooter alignWithMargins="0">
      <c:oddHeader>&amp;CPreliminary</c:oddHeader>
      <c:oddFooter>&amp;CPreliminary</c:oddFooter>
    </c:headerFooter>
    <c:pageMargins b="1" l="0.75" r="0.75" t="1" header="0.5" footer="0.5"/>
    <c:pageSetup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70742257490092E-2"/>
          <c:y val="8.1005697076991692E-2"/>
          <c:w val="0.88135714788183572"/>
          <c:h val="0.7150847741968922"/>
        </c:manualLayout>
      </c:layout>
      <c:lineChart>
        <c:grouping val="standard"/>
        <c:varyColors val="0"/>
        <c:ser>
          <c:idx val="0"/>
          <c:order val="0"/>
          <c:tx>
            <c:v>Revenues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'Summary Graph-20'!$U$85:$U$99</c:f>
              <c:strCache>
                <c:ptCount val="15"/>
                <c:pt idx="0">
                  <c:v>05-06</c:v>
                </c:pt>
                <c:pt idx="1">
                  <c:v>06-07</c:v>
                </c:pt>
                <c:pt idx="2">
                  <c:v>07-08</c:v>
                </c:pt>
                <c:pt idx="3">
                  <c:v>08-09</c:v>
                </c:pt>
                <c:pt idx="4">
                  <c:v>09-10</c:v>
                </c:pt>
                <c:pt idx="5">
                  <c:v>10-11</c:v>
                </c:pt>
                <c:pt idx="6">
                  <c:v>11-12</c:v>
                </c:pt>
                <c:pt idx="7">
                  <c:v>12-13</c:v>
                </c:pt>
                <c:pt idx="8">
                  <c:v>13-14</c:v>
                </c:pt>
                <c:pt idx="9">
                  <c:v>14-15</c:v>
                </c:pt>
                <c:pt idx="10">
                  <c:v>15-16</c:v>
                </c:pt>
                <c:pt idx="11">
                  <c:v>16-17</c:v>
                </c:pt>
                <c:pt idx="12">
                  <c:v>17-18</c:v>
                </c:pt>
                <c:pt idx="13">
                  <c:v>18-19</c:v>
                </c:pt>
                <c:pt idx="14">
                  <c:v>19-20</c:v>
                </c:pt>
              </c:strCache>
            </c:strRef>
          </c:cat>
          <c:val>
            <c:numRef>
              <c:f>'Summary Graph-20'!$V$85:$V$99</c:f>
              <c:numCache>
                <c:formatCode>#,##0,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#,##0,\ ;\(#,##0,\)">
                  <c:v>0</c:v>
                </c:pt>
                <c:pt idx="8" formatCode="#,##0,\ ;\(#,##0,\)">
                  <c:v>0</c:v>
                </c:pt>
                <c:pt idx="9" formatCode="#,##0,\ ;\(#,##0,\)">
                  <c:v>0</c:v>
                </c:pt>
                <c:pt idx="10" formatCode="#,##0,\ ;\(#,##0,\)">
                  <c:v>0</c:v>
                </c:pt>
                <c:pt idx="11" formatCode="#,##0,\ ;\(#,##0,\)">
                  <c:v>0</c:v>
                </c:pt>
                <c:pt idx="12" formatCode="#,##0,\ ;\(#,##0,\)">
                  <c:v>0</c:v>
                </c:pt>
                <c:pt idx="13" formatCode="#,##0,\ ;\(#,##0,\)">
                  <c:v>0</c:v>
                </c:pt>
                <c:pt idx="14" formatCode="#,##0,\ ;\(#,##0,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9-459E-AF88-83952A6C24D3}"/>
            </c:ext>
          </c:extLst>
        </c:ser>
        <c:ser>
          <c:idx val="1"/>
          <c:order val="1"/>
          <c:tx>
            <c:v>Expenditures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'Summary Graph-20'!$U$85:$U$99</c:f>
              <c:strCache>
                <c:ptCount val="15"/>
                <c:pt idx="0">
                  <c:v>05-06</c:v>
                </c:pt>
                <c:pt idx="1">
                  <c:v>06-07</c:v>
                </c:pt>
                <c:pt idx="2">
                  <c:v>07-08</c:v>
                </c:pt>
                <c:pt idx="3">
                  <c:v>08-09</c:v>
                </c:pt>
                <c:pt idx="4">
                  <c:v>09-10</c:v>
                </c:pt>
                <c:pt idx="5">
                  <c:v>10-11</c:v>
                </c:pt>
                <c:pt idx="6">
                  <c:v>11-12</c:v>
                </c:pt>
                <c:pt idx="7">
                  <c:v>12-13</c:v>
                </c:pt>
                <c:pt idx="8">
                  <c:v>13-14</c:v>
                </c:pt>
                <c:pt idx="9">
                  <c:v>14-15</c:v>
                </c:pt>
                <c:pt idx="10">
                  <c:v>15-16</c:v>
                </c:pt>
                <c:pt idx="11">
                  <c:v>16-17</c:v>
                </c:pt>
                <c:pt idx="12">
                  <c:v>17-18</c:v>
                </c:pt>
                <c:pt idx="13">
                  <c:v>18-19</c:v>
                </c:pt>
                <c:pt idx="14">
                  <c:v>19-20</c:v>
                </c:pt>
              </c:strCache>
            </c:strRef>
          </c:cat>
          <c:val>
            <c:numRef>
              <c:f>'Summary Graph-20'!$W$85:$W$99</c:f>
              <c:numCache>
                <c:formatCode>#,##0,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#,##0,\ ;\(#,##0,\)">
                  <c:v>0</c:v>
                </c:pt>
                <c:pt idx="8" formatCode="#,##0,\ ;\(#,##0,\)">
                  <c:v>0</c:v>
                </c:pt>
                <c:pt idx="9" formatCode="#,##0,\ ;\(#,##0,\)">
                  <c:v>0</c:v>
                </c:pt>
                <c:pt idx="10" formatCode="#,##0,\ ;\(#,##0,\)">
                  <c:v>0</c:v>
                </c:pt>
                <c:pt idx="11" formatCode="#,##0,\ ;\(#,##0,\)">
                  <c:v>0</c:v>
                </c:pt>
                <c:pt idx="12" formatCode="#,##0,\ ;\(#,##0,\)">
                  <c:v>0</c:v>
                </c:pt>
                <c:pt idx="13" formatCode="#,##0,\ ;\(#,##0,\)">
                  <c:v>0</c:v>
                </c:pt>
                <c:pt idx="14" formatCode="#,##0,\ ;\(#,##0,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9-459E-AF88-83952A6C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01664"/>
        <c:axId val="150711680"/>
      </c:lineChart>
      <c:catAx>
        <c:axId val="14920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1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711680"/>
        <c:scaling>
          <c:orientation val="minMax"/>
          <c:min val="5000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,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0166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5847047434656339"/>
          <c:y val="0.91340782122905029"/>
          <c:w val="0.49757986447241043"/>
          <c:h val="0.9804469273743017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&amp;CPreliminary</c:oddHeader>
      <c:oddFooter>&amp;CPreliminary</c:oddFooter>
    </c:headerFooter>
    <c:pageMargins b="1" l="0.75" r="0.75" t="1" header="0.5" footer="0.5"/>
    <c:pageSetup orientation="landscape"/>
  </c:printSettings>
  <c:userShapes r:id="rId1"/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4">
  <dgm:title val=""/>
  <dgm:desc val=""/>
  <dgm:catLst>
    <dgm:cat type="accent6" pri="11400"/>
  </dgm:catLst>
  <dgm:styleLbl name="node0">
    <dgm:fillClrLst meth="cycle">
      <a:schemeClr val="accent6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6">
        <a:shade val="50000"/>
      </a:schemeClr>
      <a:schemeClr val="accent6">
        <a:tint val="55000"/>
      </a:schemeClr>
    </dgm:fillClrLst>
    <dgm:linClrLst meth="cycle">
      <a:schemeClr val="accent6">
        <a:shade val="50000"/>
      </a:schemeClr>
      <a:schemeClr val="accent6">
        <a:tint val="55000"/>
      </a:schemeClr>
    </dgm:linClrLst>
    <dgm:effectClrLst/>
    <dgm:txLinClrLst/>
    <dgm:txFillClrLst/>
    <dgm:txEffectClrLst/>
  </dgm:styleLbl>
  <dgm:styleLbl name="node1">
    <dgm:fillClrLst meth="cycle">
      <a:schemeClr val="accent6">
        <a:shade val="50000"/>
      </a:schemeClr>
      <a:schemeClr val="accent6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cycle">
      <a:schemeClr val="accent6">
        <a:shade val="50000"/>
      </a:schemeClr>
      <a:schemeClr val="accent6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6">
        <a:shade val="80000"/>
        <a:alpha val="50000"/>
      </a:schemeClr>
      <a:schemeClr val="accent6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6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6">
        <a:tint val="50000"/>
      </a:schemeClr>
      <a:schemeClr val="accent6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6">
        <a:tint val="50000"/>
      </a:schemeClr>
      <a:schemeClr val="accent6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6">
        <a:tint val="50000"/>
      </a:schemeClr>
      <a:schemeClr val="accent6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6">
        <a:shade val="90000"/>
      </a:schemeClr>
      <a:schemeClr val="accent6">
        <a:tint val="50000"/>
      </a:schemeClr>
    </dgm:fillClrLst>
    <dgm:linClrLst meth="cycle">
      <a:schemeClr val="accent6">
        <a:shade val="90000"/>
      </a:schemeClr>
      <a:schemeClr val="accent6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6">
        <a:shade val="90000"/>
      </a:schemeClr>
      <a:schemeClr val="accent6">
        <a:tint val="50000"/>
      </a:schemeClr>
    </dgm:fillClrLst>
    <dgm:linClrLst meth="cycle">
      <a:schemeClr val="accent6">
        <a:shade val="90000"/>
      </a:schemeClr>
      <a:schemeClr val="accent6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6">
        <a:shade val="90000"/>
      </a:schemeClr>
      <a:schemeClr val="accent6">
        <a:tint val="50000"/>
      </a:schemeClr>
    </dgm:fillClrLst>
    <dgm:linClrLst meth="cycle">
      <a:schemeClr val="accent6">
        <a:shade val="90000"/>
      </a:schemeClr>
      <a:schemeClr val="accent6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6">
        <a:shade val="90000"/>
      </a:schemeClr>
      <a:schemeClr val="accent6">
        <a:tint val="50000"/>
      </a:schemeClr>
    </dgm:fillClrLst>
    <dgm:linClrLst meth="cycle">
      <a:schemeClr val="accent6">
        <a:shade val="90000"/>
      </a:schemeClr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6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6">
        <a:tint val="90000"/>
      </a:schemeClr>
    </dgm:fillClrLst>
    <dgm:linClrLst meth="repeat">
      <a:schemeClr val="accent6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6">
        <a:tint val="70000"/>
      </a:schemeClr>
    </dgm:fillClrLst>
    <dgm:linClrLst meth="repeat">
      <a:schemeClr val="accent6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6">
        <a:tint val="50000"/>
      </a:schemeClr>
    </dgm:fillClrLst>
    <dgm:linClrLst meth="repeat">
      <a:schemeClr val="accent6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6">
        <a:shade val="8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6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6">
        <a:shade val="50000"/>
      </a:schemeClr>
      <a:schemeClr val="accent6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6">
        <a:shade val="50000"/>
      </a:schemeClr>
      <a:schemeClr val="accent6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6">
        <a:shade val="50000"/>
      </a:schemeClr>
      <a:schemeClr val="accent6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6">
        <a:shade val="50000"/>
      </a:schemeClr>
      <a:schemeClr val="accent6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6">
        <a:shade val="50000"/>
      </a:schemeClr>
      <a:schemeClr val="accent6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55000"/>
      </a:schemeClr>
    </dgm:fillClrLst>
    <dgm:linClrLst meth="repeat">
      <a:schemeClr val="accent6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55000"/>
      </a:schemeClr>
    </dgm:fillClrLst>
    <dgm:linClrLst meth="repeat">
      <a:schemeClr val="accent6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55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4428F46-CC65-4445-9440-4C83DEC8924F}" type="doc">
      <dgm:prSet loTypeId="urn:microsoft.com/office/officeart/2005/8/layout/chevron1" loCatId="process" qsTypeId="urn:microsoft.com/office/officeart/2005/8/quickstyle/simple5" qsCatId="simple" csTypeId="urn:microsoft.com/office/officeart/2005/8/colors/accent6_4" csCatId="accent6" phldr="1"/>
      <dgm:spPr/>
    </dgm:pt>
    <dgm:pt modelId="{F909CF71-A4E5-4FB3-BEFB-1170C69DD0E7}">
      <dgm:prSet phldrT="[Text]" custT="1"/>
      <dgm:spPr>
        <a:solidFill>
          <a:schemeClr val="bg2">
            <a:lumMod val="50000"/>
          </a:schemeClr>
        </a:solidFill>
      </dgm:spPr>
      <dgm:t>
        <a:bodyPr/>
        <a:lstStyle/>
        <a:p>
          <a:r>
            <a:rPr lang="en-US" sz="900" b="1" i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Actual</a:t>
          </a:r>
        </a:p>
      </dgm:t>
    </dgm:pt>
    <dgm:pt modelId="{8FEF45DC-8D98-468F-A2D8-350A73B2D5C0}" type="sibTrans" cxnId="{EC08178C-E179-43C1-8A00-543C205D924E}">
      <dgm:prSet/>
      <dgm:spPr/>
      <dgm:t>
        <a:bodyPr/>
        <a:lstStyle/>
        <a:p>
          <a:endParaRPr lang="en-US"/>
        </a:p>
      </dgm:t>
    </dgm:pt>
    <dgm:pt modelId="{E00D07B2-4346-4249-B95C-298C78724855}" type="parTrans" cxnId="{EC08178C-E179-43C1-8A00-543C205D924E}">
      <dgm:prSet/>
      <dgm:spPr/>
      <dgm:t>
        <a:bodyPr/>
        <a:lstStyle/>
        <a:p>
          <a:endParaRPr lang="en-US"/>
        </a:p>
      </dgm:t>
    </dgm:pt>
    <dgm:pt modelId="{ACFA6EAA-23D1-46A6-A53F-78B647EE2A29}" type="pres">
      <dgm:prSet presAssocID="{94428F46-CC65-4445-9440-4C83DEC8924F}" presName="Name0" presStyleCnt="0">
        <dgm:presLayoutVars>
          <dgm:dir/>
          <dgm:animLvl val="lvl"/>
          <dgm:resizeHandles val="exact"/>
        </dgm:presLayoutVars>
      </dgm:prSet>
      <dgm:spPr/>
    </dgm:pt>
    <dgm:pt modelId="{C748AA2F-37BF-4885-9BF8-40F756061414}" type="pres">
      <dgm:prSet presAssocID="{F909CF71-A4E5-4FB3-BEFB-1170C69DD0E7}" presName="parTxOnly" presStyleLbl="node1" presStyleIdx="0" presStyleCnt="1" custScaleY="39542" custLinFactNeighborX="-1793" custLinFactNeighborY="-42206">
        <dgm:presLayoutVars>
          <dgm:chMax val="0"/>
          <dgm:chPref val="0"/>
          <dgm:bulletEnabled val="1"/>
        </dgm:presLayoutVars>
      </dgm:prSet>
      <dgm:spPr/>
    </dgm:pt>
  </dgm:ptLst>
  <dgm:cxnLst>
    <dgm:cxn modelId="{45374780-6D54-4EC1-A197-F3EAC2C799B4}" type="presOf" srcId="{94428F46-CC65-4445-9440-4C83DEC8924F}" destId="{ACFA6EAA-23D1-46A6-A53F-78B647EE2A29}" srcOrd="0" destOrd="0" presId="urn:microsoft.com/office/officeart/2005/8/layout/chevron1"/>
    <dgm:cxn modelId="{EC08178C-E179-43C1-8A00-543C205D924E}" srcId="{94428F46-CC65-4445-9440-4C83DEC8924F}" destId="{F909CF71-A4E5-4FB3-BEFB-1170C69DD0E7}" srcOrd="0" destOrd="0" parTransId="{E00D07B2-4346-4249-B95C-298C78724855}" sibTransId="{8FEF45DC-8D98-468F-A2D8-350A73B2D5C0}"/>
    <dgm:cxn modelId="{DBE2ECC0-56AC-42B2-9428-3BC773EDCE80}" type="presOf" srcId="{F909CF71-A4E5-4FB3-BEFB-1170C69DD0E7}" destId="{C748AA2F-37BF-4885-9BF8-40F756061414}" srcOrd="0" destOrd="0" presId="urn:microsoft.com/office/officeart/2005/8/layout/chevron1"/>
    <dgm:cxn modelId="{2AC04393-B8F7-439C-BA10-90E51C60EF7A}" type="presParOf" srcId="{ACFA6EAA-23D1-46A6-A53F-78B647EE2A29}" destId="{C748AA2F-37BF-4885-9BF8-40F756061414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4428F46-CC65-4445-9440-4C83DEC8924F}" type="doc">
      <dgm:prSet loTypeId="urn:microsoft.com/office/officeart/2005/8/layout/chevron1" loCatId="process" qsTypeId="urn:microsoft.com/office/officeart/2005/8/quickstyle/simple5" qsCatId="simple" csTypeId="urn:microsoft.com/office/officeart/2005/8/colors/accent1_2" csCatId="accent1" phldr="1"/>
      <dgm:spPr/>
    </dgm:pt>
    <dgm:pt modelId="{F909CF71-A4E5-4FB3-BEFB-1170C69DD0E7}">
      <dgm:prSet phldrT="[Text]" custT="1"/>
      <dgm:spPr>
        <a:solidFill>
          <a:schemeClr val="accent3">
            <a:lumMod val="50000"/>
          </a:schemeClr>
        </a:solidFill>
      </dgm:spPr>
      <dgm:t>
        <a:bodyPr/>
        <a:lstStyle/>
        <a:p>
          <a:r>
            <a:rPr lang="en-US" sz="900" b="1" i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Projected</a:t>
          </a:r>
        </a:p>
      </dgm:t>
    </dgm:pt>
    <dgm:pt modelId="{8FEF45DC-8D98-468F-A2D8-350A73B2D5C0}" type="sibTrans" cxnId="{EC08178C-E179-43C1-8A00-543C205D924E}">
      <dgm:prSet/>
      <dgm:spPr/>
      <dgm:t>
        <a:bodyPr/>
        <a:lstStyle/>
        <a:p>
          <a:endParaRPr lang="en-US"/>
        </a:p>
      </dgm:t>
    </dgm:pt>
    <dgm:pt modelId="{E00D07B2-4346-4249-B95C-298C78724855}" type="parTrans" cxnId="{EC08178C-E179-43C1-8A00-543C205D924E}">
      <dgm:prSet/>
      <dgm:spPr/>
      <dgm:t>
        <a:bodyPr/>
        <a:lstStyle/>
        <a:p>
          <a:endParaRPr lang="en-US"/>
        </a:p>
      </dgm:t>
    </dgm:pt>
    <dgm:pt modelId="{ACFA6EAA-23D1-46A6-A53F-78B647EE2A29}" type="pres">
      <dgm:prSet presAssocID="{94428F46-CC65-4445-9440-4C83DEC8924F}" presName="Name0" presStyleCnt="0">
        <dgm:presLayoutVars>
          <dgm:dir/>
          <dgm:animLvl val="lvl"/>
          <dgm:resizeHandles val="exact"/>
        </dgm:presLayoutVars>
      </dgm:prSet>
      <dgm:spPr/>
    </dgm:pt>
    <dgm:pt modelId="{C748AA2F-37BF-4885-9BF8-40F756061414}" type="pres">
      <dgm:prSet presAssocID="{F909CF71-A4E5-4FB3-BEFB-1170C69DD0E7}" presName="parTxOnly" presStyleLbl="node1" presStyleIdx="0" presStyleCnt="1" custScaleX="100098" custScaleY="18421" custLinFactNeighborX="14135" custLinFactNeighborY="1484">
        <dgm:presLayoutVars>
          <dgm:chMax val="0"/>
          <dgm:chPref val="0"/>
          <dgm:bulletEnabled val="1"/>
        </dgm:presLayoutVars>
      </dgm:prSet>
      <dgm:spPr/>
    </dgm:pt>
  </dgm:ptLst>
  <dgm:cxnLst>
    <dgm:cxn modelId="{F553141B-3395-43B4-9781-83D5927F0691}" type="presOf" srcId="{94428F46-CC65-4445-9440-4C83DEC8924F}" destId="{ACFA6EAA-23D1-46A6-A53F-78B647EE2A29}" srcOrd="0" destOrd="0" presId="urn:microsoft.com/office/officeart/2005/8/layout/chevron1"/>
    <dgm:cxn modelId="{EC08178C-E179-43C1-8A00-543C205D924E}" srcId="{94428F46-CC65-4445-9440-4C83DEC8924F}" destId="{F909CF71-A4E5-4FB3-BEFB-1170C69DD0E7}" srcOrd="0" destOrd="0" parTransId="{E00D07B2-4346-4249-B95C-298C78724855}" sibTransId="{8FEF45DC-8D98-468F-A2D8-350A73B2D5C0}"/>
    <dgm:cxn modelId="{CB266EEE-A2E8-4FB1-8173-7ED8BB8DB646}" type="presOf" srcId="{F909CF71-A4E5-4FB3-BEFB-1170C69DD0E7}" destId="{C748AA2F-37BF-4885-9BF8-40F756061414}" srcOrd="0" destOrd="0" presId="urn:microsoft.com/office/officeart/2005/8/layout/chevron1"/>
    <dgm:cxn modelId="{D6CE1101-F865-417C-9F66-999A3441AF76}" type="presParOf" srcId="{ACFA6EAA-23D1-46A6-A53F-78B647EE2A29}" destId="{C748AA2F-37BF-4885-9BF8-40F756061414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748AA2F-37BF-4885-9BF8-40F756061414}">
      <dsp:nvSpPr>
        <dsp:cNvPr id="0" name=""/>
        <dsp:cNvSpPr/>
      </dsp:nvSpPr>
      <dsp:spPr>
        <a:xfrm>
          <a:off x="0" y="0"/>
          <a:ext cx="3593127" cy="130175"/>
        </a:xfrm>
        <a:prstGeom prst="chevron">
          <a:avLst/>
        </a:prstGeom>
        <a:solidFill>
          <a:schemeClr val="bg2">
            <a:lumMod val="5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6005" tIns="12002" rIns="12002" bIns="12002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b="1" i="1" kern="12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Actual</a:t>
          </a:r>
        </a:p>
      </dsp:txBody>
      <dsp:txXfrm>
        <a:off x="65088" y="0"/>
        <a:ext cx="3462952" cy="130175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748AA2F-37BF-4885-9BF8-40F756061414}">
      <dsp:nvSpPr>
        <dsp:cNvPr id="0" name=""/>
        <dsp:cNvSpPr/>
      </dsp:nvSpPr>
      <dsp:spPr>
        <a:xfrm>
          <a:off x="4151" y="0"/>
          <a:ext cx="4253523" cy="121920"/>
        </a:xfrm>
        <a:prstGeom prst="chevron">
          <a:avLst/>
        </a:prstGeom>
        <a:solidFill>
          <a:schemeClr val="accent3">
            <a:lumMod val="50000"/>
          </a:schemeClr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6005" tIns="12002" rIns="12002" bIns="12002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900" b="1" i="1" kern="12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Projected</a:t>
          </a:r>
        </a:p>
      </dsp:txBody>
      <dsp:txXfrm>
        <a:off x="65111" y="0"/>
        <a:ext cx="4131603" cy="12192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2.xml"/><Relationship Id="rId3" Type="http://schemas.openxmlformats.org/officeDocument/2006/relationships/diagramLayout" Target="../diagrams/layout1.xml"/><Relationship Id="rId7" Type="http://schemas.openxmlformats.org/officeDocument/2006/relationships/diagramData" Target="../diagrams/data2.xml"/><Relationship Id="rId2" Type="http://schemas.openxmlformats.org/officeDocument/2006/relationships/diagramData" Target="../diagrams/data1.xml"/><Relationship Id="rId1" Type="http://schemas.openxmlformats.org/officeDocument/2006/relationships/chart" Target="../charts/chart3.xml"/><Relationship Id="rId6" Type="http://schemas.microsoft.com/office/2007/relationships/diagramDrawing" Target="../diagrams/drawing1.xml"/><Relationship Id="rId11" Type="http://schemas.microsoft.com/office/2007/relationships/diagramDrawing" Target="../diagrams/drawing2.xml"/><Relationship Id="rId5" Type="http://schemas.openxmlformats.org/officeDocument/2006/relationships/diagramColors" Target="../diagrams/colors1.xml"/><Relationship Id="rId10" Type="http://schemas.openxmlformats.org/officeDocument/2006/relationships/diagramColors" Target="../diagrams/colors2.xml"/><Relationship Id="rId4" Type="http://schemas.openxmlformats.org/officeDocument/2006/relationships/diagramQuickStyle" Target="../diagrams/quickStyle1.xml"/><Relationship Id="rId9" Type="http://schemas.openxmlformats.org/officeDocument/2006/relationships/diagramQuickStyle" Target="../diagrams/quickStyle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80009</xdr:rowOff>
    </xdr:from>
    <xdr:to>
      <xdr:col>4</xdr:col>
      <xdr:colOff>53340</xdr:colOff>
      <xdr:row>24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137159</xdr:colOff>
      <xdr:row>5</xdr:row>
      <xdr:rowOff>82761</xdr:rowOff>
    </xdr:from>
    <xdr:to>
      <xdr:col>8</xdr:col>
      <xdr:colOff>848591</xdr:colOff>
      <xdr:row>24</xdr:row>
      <xdr:rowOff>68580</xdr:rowOff>
    </xdr:to>
    <xdr:graphicFrame macro="">
      <xdr:nvGraphicFramePr>
        <xdr:cNvPr id="3" name="Chart 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647700</xdr:colOff>
      <xdr:row>6</xdr:row>
      <xdr:rowOff>91440</xdr:rowOff>
    </xdr:from>
    <xdr:to>
      <xdr:col>3</xdr:col>
      <xdr:colOff>830580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7700" y="358140"/>
          <a:ext cx="324612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Projected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Revenues and Expenditures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636198</xdr:colOff>
      <xdr:row>11</xdr:row>
      <xdr:rowOff>158151</xdr:rowOff>
    </xdr:from>
    <xdr:to>
      <xdr:col>8</xdr:col>
      <xdr:colOff>750970</xdr:colOff>
      <xdr:row>17</xdr:row>
      <xdr:rowOff>122208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857226" y="1466491"/>
          <a:ext cx="114772" cy="934528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346335</xdr:colOff>
      <xdr:row>7</xdr:row>
      <xdr:rowOff>161332</xdr:rowOff>
    </xdr:from>
    <xdr:to>
      <xdr:col>7</xdr:col>
      <xdr:colOff>176358</xdr:colOff>
      <xdr:row>11</xdr:row>
      <xdr:rowOff>160192</xdr:rowOff>
    </xdr:to>
    <xdr:sp macro="" textlink="">
      <xdr:nvSpPr>
        <xdr:cNvPr id="7" name="Line Callout 1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238721" y="810764"/>
          <a:ext cx="1596478" cy="656951"/>
        </a:xfrm>
        <a:prstGeom prst="borderCallout1">
          <a:avLst>
            <a:gd name="adj1" fmla="val 48647"/>
            <a:gd name="adj2" fmla="val -5263"/>
            <a:gd name="adj3" fmla="val 86102"/>
            <a:gd name="adj4" fmla="val -21780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000"/>
            <a:t>Unassigned fund</a:t>
          </a:r>
          <a:r>
            <a:rPr lang="en-US" sz="1000" baseline="0"/>
            <a:t> balance as percent of revenue is forecasted to enter the Golden Cone of Prosperity</a:t>
          </a:r>
          <a:endParaRPr lang="en-US" sz="1000"/>
        </a:p>
      </xdr:txBody>
    </xdr:sp>
    <xdr:clientData/>
  </xdr:twoCellAnchor>
  <xdr:twoCellAnchor>
    <xdr:from>
      <xdr:col>8</xdr:col>
      <xdr:colOff>782054</xdr:colOff>
      <xdr:row>12</xdr:row>
      <xdr:rowOff>109576</xdr:rowOff>
    </xdr:from>
    <xdr:to>
      <xdr:col>11</xdr:col>
      <xdr:colOff>242888</xdr:colOff>
      <xdr:row>17</xdr:row>
      <xdr:rowOff>9564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003082" y="1579661"/>
          <a:ext cx="830278" cy="708714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en-US" sz="1100"/>
            <a:t>Targeted</a:t>
          </a:r>
          <a:r>
            <a:rPr lang="en-US" sz="1100" baseline="0"/>
            <a:t> level of unassigned fund balance widens</a:t>
          </a:r>
          <a:endParaRPr lang="en-US" sz="1100"/>
        </a:p>
      </xdr:txBody>
    </xdr:sp>
    <xdr:clientData/>
  </xdr:twoCellAnchor>
  <xdr:twoCellAnchor>
    <xdr:from>
      <xdr:col>8</xdr:col>
      <xdr:colOff>378849</xdr:colOff>
      <xdr:row>17</xdr:row>
      <xdr:rowOff>131885</xdr:rowOff>
    </xdr:from>
    <xdr:to>
      <xdr:col>8</xdr:col>
      <xdr:colOff>593568</xdr:colOff>
      <xdr:row>20</xdr:row>
      <xdr:rowOff>109537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594403" y="2403231"/>
          <a:ext cx="214719" cy="46122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286432</xdr:colOff>
      <xdr:row>22</xdr:row>
      <xdr:rowOff>20527</xdr:rowOff>
    </xdr:from>
    <xdr:to>
      <xdr:col>8</xdr:col>
      <xdr:colOff>736022</xdr:colOff>
      <xdr:row>23</xdr:row>
      <xdr:rowOff>12989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 rot="5400000">
          <a:off x="6388024" y="1655833"/>
          <a:ext cx="152655" cy="2995362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601806</xdr:colOff>
      <xdr:row>22</xdr:row>
      <xdr:rowOff>103899</xdr:rowOff>
    </xdr:from>
    <xdr:ext cx="672877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0636" y="3160558"/>
          <a:ext cx="6728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Forecast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0.1248</cdr:x>
      <cdr:y>0.10733</cdr:y>
    </cdr:from>
    <cdr:to>
      <cdr:x>0.25067</cdr:x>
      <cdr:y>0.17216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7021" y="327971"/>
          <a:ext cx="571881" cy="198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($000)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32</xdr:col>
      <xdr:colOff>701040</xdr:colOff>
      <xdr:row>24</xdr:row>
      <xdr:rowOff>28575</xdr:rowOff>
    </xdr:to>
    <xdr:graphicFrame macro="">
      <xdr:nvGraphicFramePr>
        <xdr:cNvPr id="200974" name="Chart 1">
          <a:extLst>
            <a:ext uri="{FF2B5EF4-FFF2-40B4-BE49-F238E27FC236}">
              <a16:creationId xmlns:a16="http://schemas.microsoft.com/office/drawing/2014/main" id="{00000000-0008-0000-0100-00000E1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714375</xdr:colOff>
      <xdr:row>18</xdr:row>
      <xdr:rowOff>0</xdr:rowOff>
    </xdr:from>
    <xdr:to>
      <xdr:col>25</xdr:col>
      <xdr:colOff>472440</xdr:colOff>
      <xdr:row>18</xdr:row>
      <xdr:rowOff>130175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25</xdr:col>
      <xdr:colOff>396240</xdr:colOff>
      <xdr:row>18</xdr:row>
      <xdr:rowOff>0</xdr:rowOff>
    </xdr:from>
    <xdr:to>
      <xdr:col>32</xdr:col>
      <xdr:colOff>320040</xdr:colOff>
      <xdr:row>18</xdr:row>
      <xdr:rowOff>125095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0.01043</cdr:x>
      <cdr:y>0.04885</cdr:y>
    </cdr:from>
    <cdr:to>
      <cdr:x>0.07924</cdr:x>
      <cdr:y>0.09624</cdr:y>
    </cdr:to>
    <cdr:sp macro="" textlink="">
      <cdr:nvSpPr>
        <cdr:cNvPr id="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08" y="166564"/>
          <a:ext cx="467355" cy="161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($000)</a:t>
          </a:r>
        </a:p>
        <a:p xmlns:a="http://schemas.openxmlformats.org/drawingml/2006/main"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34</xdr:col>
      <xdr:colOff>28575</xdr:colOff>
      <xdr:row>24</xdr:row>
      <xdr:rowOff>9525</xdr:rowOff>
    </xdr:to>
    <xdr:graphicFrame macro="">
      <xdr:nvGraphicFramePr>
        <xdr:cNvPr id="3490" name="Chart 1">
          <a:extLst>
            <a:ext uri="{FF2B5EF4-FFF2-40B4-BE49-F238E27FC236}">
              <a16:creationId xmlns:a16="http://schemas.microsoft.com/office/drawing/2014/main" id="{00000000-0008-0000-0200-0000A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</xdr:row>
      <xdr:rowOff>9525</xdr:rowOff>
    </xdr:from>
    <xdr:to>
      <xdr:col>33</xdr:col>
      <xdr:colOff>276225</xdr:colOff>
      <xdr:row>2</xdr:row>
      <xdr:rowOff>19050</xdr:rowOff>
    </xdr:to>
    <xdr:sp macro="" textlink="">
      <xdr:nvSpPr>
        <xdr:cNvPr id="3491" name="Line 3">
          <a:extLst>
            <a:ext uri="{FF2B5EF4-FFF2-40B4-BE49-F238E27FC236}">
              <a16:creationId xmlns:a16="http://schemas.microsoft.com/office/drawing/2014/main" id="{00000000-0008-0000-0200-0000A30D0000}"/>
            </a:ext>
          </a:extLst>
        </xdr:cNvPr>
        <xdr:cNvSpPr>
          <a:spLocks noChangeShapeType="1"/>
        </xdr:cNvSpPr>
      </xdr:nvSpPr>
      <xdr:spPr bwMode="auto">
        <a:xfrm>
          <a:off x="628650" y="476250"/>
          <a:ext cx="9458325" cy="95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317500</xdr:colOff>
          <xdr:row>1</xdr:row>
          <xdr:rowOff>50800</xdr:rowOff>
        </xdr:from>
        <xdr:to>
          <xdr:col>33</xdr:col>
          <xdr:colOff>571500</xdr:colOff>
          <xdr:row>2</xdr:row>
          <xdr:rowOff>38100</xdr:rowOff>
        </xdr:to>
        <xdr:sp macro="" textlink="">
          <xdr:nvSpPr>
            <xdr:cNvPr id="3129" name="Picture 2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0.53318</cdr:x>
      <cdr:y>0.535</cdr:y>
    </cdr:from>
    <cdr:to>
      <cdr:x>0.79735</cdr:x>
      <cdr:y>0.66551</cdr:y>
    </cdr:to>
    <cdr:sp macro="" textlink="">
      <cdr:nvSpPr>
        <cdr:cNvPr id="19660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4346" y="1832585"/>
          <a:ext cx="2601772" cy="4462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ffectLst xmlns:a="http://schemas.openxmlformats.org/drawingml/2006/main">
          <a:outerShdw dist="35921" dir="2700000" algn="ctr" rotWithShape="0">
            <a:srgbClr val="000000"/>
          </a:outerShdw>
        </a:effec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Projected</a:t>
          </a:r>
        </a:p>
      </cdr:txBody>
    </cdr:sp>
  </cdr:relSizeAnchor>
  <cdr:relSizeAnchor xmlns:cdr="http://schemas.openxmlformats.org/drawingml/2006/chartDrawing">
    <cdr:from>
      <cdr:x>0.00702</cdr:x>
      <cdr:y>0.01369</cdr:y>
    </cdr:from>
    <cdr:to>
      <cdr:x>0.00799</cdr:x>
      <cdr:y>0.06132</cdr:y>
    </cdr:to>
    <cdr:sp macro="" textlink="">
      <cdr:nvSpPr>
        <cdr:cNvPr id="100353" name="Text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0537" cy="162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($000)</a:t>
          </a:r>
        </a:p>
      </cdr:txBody>
    </cdr:sp>
  </cdr:relSizeAnchor>
  <cdr:relSizeAnchor xmlns:cdr="http://schemas.openxmlformats.org/drawingml/2006/chartDrawing">
    <cdr:from>
      <cdr:x>0.10659</cdr:x>
      <cdr:y>0.535</cdr:y>
    </cdr:from>
    <cdr:to>
      <cdr:x>0.35714</cdr:x>
      <cdr:y>0.66551</cdr:y>
    </cdr:to>
    <cdr:sp macro="" textlink="">
      <cdr:nvSpPr>
        <cdr:cNvPr id="196611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2736" y="1832585"/>
          <a:ext cx="2460346" cy="4462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>
          <a:outerShdw dist="35921" dir="2700000" algn="ctr" rotWithShape="0">
            <a:srgbClr val="000000"/>
          </a:outerShdw>
        </a:effec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Actual</a:t>
          </a:r>
        </a:p>
      </cdr:txBody>
    </cdr:sp>
  </cdr:relSizeAnchor>
  <cdr:relSizeAnchor xmlns:cdr="http://schemas.openxmlformats.org/drawingml/2006/chartDrawing">
    <cdr:from>
      <cdr:x>0.00484</cdr:x>
      <cdr:y>0.01393</cdr:y>
    </cdr:from>
    <cdr:to>
      <cdr:x>0.05708</cdr:x>
      <cdr:y>0.15878</cdr:y>
    </cdr:to>
    <cdr:sp macro="" textlink="">
      <cdr:nvSpPr>
        <cdr:cNvPr id="1966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4502" cy="4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900" b="1" i="1" u="none" strike="noStrike" baseline="0">
              <a:solidFill>
                <a:srgbClr val="000000"/>
              </a:solidFill>
              <a:latin typeface="Arial"/>
              <a:cs typeface="Arial"/>
            </a:rPr>
            <a:t>($000)</a:t>
          </a:r>
          <a:endParaRPr lang="en-U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0">
            <a:defRPr sz="1000"/>
          </a:pPr>
          <a:endParaRPr lang="en-U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0.38958</cdr:x>
      <cdr:y>0.09778</cdr:y>
    </cdr:from>
    <cdr:to>
      <cdr:x>0.38958</cdr:x>
      <cdr:y>0.77171</cdr:y>
    </cdr:to>
    <cdr:sp macro="" textlink="">
      <cdr:nvSpPr>
        <cdr:cNvPr id="19661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40074" y="337514"/>
          <a:ext cx="0" cy="230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prstDash val="dash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treamlining%202013-14\Interactive%20General%20Fund%20Long%20Range%202-13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Changes"/>
      <sheetName val="Summary Graph"/>
      <sheetName val="Revenue Forecast Model"/>
      <sheetName val="Expenditure Forecast Model"/>
      <sheetName val="Summary Graph-20"/>
      <sheetName val="Rate Table"/>
      <sheetName val="Update Log"/>
      <sheetName val="adjustments"/>
    </sheetNames>
    <sheetDataSet>
      <sheetData sheetId="0">
        <row r="27">
          <cell r="G27">
            <v>0</v>
          </cell>
        </row>
      </sheetData>
      <sheetData sheetId="1">
        <row r="44">
          <cell r="AA44">
            <v>136989321</v>
          </cell>
          <cell r="AB44">
            <v>143770702.98225456</v>
          </cell>
          <cell r="AC44">
            <v>150152085.65866199</v>
          </cell>
          <cell r="AD44">
            <v>157216791.61995929</v>
          </cell>
          <cell r="AE44">
            <v>164063458.63983282</v>
          </cell>
        </row>
        <row r="45"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AB46">
            <v>-2085106.1115692605</v>
          </cell>
          <cell r="AC46">
            <v>-6436177.9167744732</v>
          </cell>
          <cell r="AD46">
            <v>-11268747.12770173</v>
          </cell>
          <cell r="AE46">
            <v>-15630915.381157011</v>
          </cell>
        </row>
        <row r="47">
          <cell r="AB47">
            <v>0</v>
          </cell>
          <cell r="AC47">
            <v>-216000</v>
          </cell>
          <cell r="AD47">
            <v>-432000</v>
          </cell>
          <cell r="AE47">
            <v>-648000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D60"/>
  <sheetViews>
    <sheetView tabSelected="1" topLeftCell="B1" zoomScale="110" zoomScaleNormal="110" workbookViewId="0">
      <selection activeCell="G2" sqref="G2"/>
    </sheetView>
  </sheetViews>
  <sheetFormatPr defaultColWidth="8.81640625" defaultRowHeight="12.5" x14ac:dyDescent="0.25"/>
  <cols>
    <col min="1" max="1" width="0" style="142" hidden="1" customWidth="1"/>
    <col min="2" max="2" width="8.81640625" style="142"/>
    <col min="3" max="3" width="44.7265625" style="142" customWidth="1"/>
    <col min="4" max="9" width="12.7265625" style="142" customWidth="1"/>
    <col min="10" max="10" width="5.54296875" style="146" customWidth="1"/>
    <col min="11" max="11" width="2.26953125" style="146" customWidth="1"/>
    <col min="12" max="12" width="10.26953125" style="146" customWidth="1"/>
    <col min="13" max="15" width="8.81640625" style="146"/>
    <col min="16" max="16" width="18.1796875" style="146" bestFit="1" customWidth="1"/>
    <col min="17" max="18" width="18" style="146" bestFit="1" customWidth="1"/>
    <col min="19" max="30" width="8.81640625" style="146"/>
    <col min="31" max="16384" width="8.81640625" style="142"/>
  </cols>
  <sheetData>
    <row r="1" spans="3:17" ht="13" thickBot="1" x14ac:dyDescent="0.3"/>
    <row r="2" spans="3:17" ht="15" thickBot="1" x14ac:dyDescent="0.3">
      <c r="C2" s="202" t="s">
        <v>175</v>
      </c>
      <c r="D2" s="203"/>
    </row>
    <row r="4" spans="3:17" ht="20.5" customHeight="1" x14ac:dyDescent="0.3">
      <c r="C4" s="152" t="s">
        <v>134</v>
      </c>
    </row>
    <row r="5" spans="3:17" ht="14" x14ac:dyDescent="0.3">
      <c r="L5" s="152"/>
    </row>
    <row r="6" spans="3:17" ht="7.5" customHeight="1" x14ac:dyDescent="0.25"/>
    <row r="7" spans="3:17" ht="9" customHeight="1" x14ac:dyDescent="0.25"/>
    <row r="12" spans="3:17" x14ac:dyDescent="0.25">
      <c r="N12" s="146">
        <v>2.5000000000000001E-2</v>
      </c>
      <c r="O12" s="146">
        <v>2.5000000000000001E-2</v>
      </c>
      <c r="P12" s="146">
        <v>2.7400000000000001E-2</v>
      </c>
      <c r="Q12" s="146">
        <v>2.8899999999999999E-2</v>
      </c>
    </row>
    <row r="13" spans="3:17" x14ac:dyDescent="0.25">
      <c r="N13" s="146">
        <v>0</v>
      </c>
      <c r="O13" s="146">
        <v>5</v>
      </c>
      <c r="P13" s="146">
        <v>5</v>
      </c>
      <c r="Q13" s="146">
        <v>25</v>
      </c>
    </row>
    <row r="14" spans="3:17" x14ac:dyDescent="0.25">
      <c r="N14" s="146">
        <v>-0.01</v>
      </c>
      <c r="O14" s="146">
        <v>-0.01</v>
      </c>
      <c r="P14" s="146">
        <v>-0.01</v>
      </c>
      <c r="Q14" s="146">
        <v>-0.01</v>
      </c>
    </row>
    <row r="21" spans="3:30" ht="13" thickBot="1" x14ac:dyDescent="0.3"/>
    <row r="22" spans="3:30" x14ac:dyDescent="0.25">
      <c r="M22" s="188"/>
      <c r="N22" s="189" t="s">
        <v>135</v>
      </c>
      <c r="O22" s="190">
        <v>0.25</v>
      </c>
      <c r="P22" s="190">
        <v>0.25</v>
      </c>
      <c r="Q22" s="190">
        <v>0.25</v>
      </c>
      <c r="R22" s="190">
        <v>0.25</v>
      </c>
      <c r="S22" s="190">
        <v>0.25</v>
      </c>
      <c r="T22" s="191">
        <v>0.25</v>
      </c>
    </row>
    <row r="23" spans="3:30" x14ac:dyDescent="0.25">
      <c r="M23" s="192"/>
      <c r="N23" s="193"/>
      <c r="O23" s="193"/>
      <c r="P23" s="193"/>
      <c r="Q23" s="193"/>
      <c r="R23" s="193"/>
      <c r="S23" s="193"/>
      <c r="T23" s="194"/>
    </row>
    <row r="24" spans="3:30" x14ac:dyDescent="0.25">
      <c r="M24" s="192"/>
      <c r="N24" s="193"/>
      <c r="O24" s="195" t="s">
        <v>169</v>
      </c>
      <c r="P24" s="196" t="s">
        <v>170</v>
      </c>
      <c r="Q24" s="196" t="s">
        <v>171</v>
      </c>
      <c r="R24" s="196" t="s">
        <v>172</v>
      </c>
      <c r="S24" s="193" t="s">
        <v>174</v>
      </c>
      <c r="T24" s="194" t="s">
        <v>173</v>
      </c>
    </row>
    <row r="25" spans="3:30" x14ac:dyDescent="0.25">
      <c r="M25" s="147" t="s">
        <v>136</v>
      </c>
      <c r="N25" s="144"/>
      <c r="O25" s="144">
        <f>+D42</f>
        <v>0.31</v>
      </c>
      <c r="P25" s="144">
        <f>+E42</f>
        <v>0.28000000000000003</v>
      </c>
      <c r="Q25" s="144">
        <f>+F42</f>
        <v>0.26</v>
      </c>
      <c r="R25" s="144">
        <f>+G42</f>
        <v>0.25</v>
      </c>
      <c r="S25" s="144">
        <f>+H42</f>
        <v>0.24</v>
      </c>
      <c r="T25" s="197"/>
    </row>
    <row r="26" spans="3:30" ht="13" thickBot="1" x14ac:dyDescent="0.3">
      <c r="C26" s="146"/>
      <c r="D26" s="146"/>
      <c r="E26" s="146"/>
      <c r="F26" s="146"/>
      <c r="G26" s="146"/>
      <c r="H26" s="146"/>
      <c r="I26" s="146"/>
      <c r="M26" s="147"/>
      <c r="N26" s="144"/>
      <c r="O26" s="144"/>
      <c r="P26" s="144"/>
      <c r="Q26" s="144"/>
      <c r="R26" s="144"/>
      <c r="S26" s="144"/>
      <c r="T26" s="197"/>
    </row>
    <row r="27" spans="3:30" ht="13.5" thickTop="1" x14ac:dyDescent="0.3">
      <c r="C27" s="186" t="s">
        <v>156</v>
      </c>
      <c r="D27" s="169" t="s">
        <v>75</v>
      </c>
      <c r="E27" s="169" t="s">
        <v>76</v>
      </c>
      <c r="F27" s="169" t="s">
        <v>77</v>
      </c>
      <c r="G27" s="169" t="s">
        <v>78</v>
      </c>
      <c r="H27" s="169" t="s">
        <v>79</v>
      </c>
      <c r="I27" s="171" t="s">
        <v>80</v>
      </c>
      <c r="K27" s="153"/>
      <c r="L27" s="145"/>
      <c r="M27" s="147" t="s">
        <v>137</v>
      </c>
      <c r="N27" s="144"/>
      <c r="O27" s="144">
        <v>0.25</v>
      </c>
      <c r="P27" s="185">
        <f>O27-(((1/4)*5)/100)</f>
        <v>0.23749999999999999</v>
      </c>
      <c r="Q27" s="185">
        <f t="shared" ref="Q27:S27" si="0">P27-(((1/4)*5)/100)</f>
        <v>0.22499999999999998</v>
      </c>
      <c r="R27" s="185">
        <f t="shared" si="0"/>
        <v>0.21249999999999997</v>
      </c>
      <c r="S27" s="185">
        <f t="shared" si="0"/>
        <v>0.19999999999999996</v>
      </c>
      <c r="T27" s="148"/>
    </row>
    <row r="28" spans="3:30" ht="13.5" thickBot="1" x14ac:dyDescent="0.35">
      <c r="C28" s="187"/>
      <c r="D28" s="154" t="s">
        <v>38</v>
      </c>
      <c r="E28" s="154" t="s">
        <v>43</v>
      </c>
      <c r="F28" s="154" t="s">
        <v>43</v>
      </c>
      <c r="G28" s="154" t="s">
        <v>43</v>
      </c>
      <c r="H28" s="154" t="s">
        <v>43</v>
      </c>
      <c r="I28" s="172" t="s">
        <v>43</v>
      </c>
      <c r="K28" s="153"/>
      <c r="L28" s="145"/>
      <c r="M28" s="198" t="s">
        <v>168</v>
      </c>
      <c r="N28" s="199"/>
      <c r="O28" s="199">
        <v>0.25</v>
      </c>
      <c r="P28" s="200">
        <f>(((1/4)*5)/100)+O28</f>
        <v>0.26250000000000001</v>
      </c>
      <c r="Q28" s="200">
        <f t="shared" ref="Q28:S28" si="1">(((1/4)*5)/100)+P28</f>
        <v>0.27500000000000002</v>
      </c>
      <c r="R28" s="200">
        <f t="shared" si="1"/>
        <v>0.28750000000000003</v>
      </c>
      <c r="S28" s="200">
        <f t="shared" si="1"/>
        <v>0.30000000000000004</v>
      </c>
      <c r="T28" s="201"/>
    </row>
    <row r="29" spans="3:30" s="155" customFormat="1" ht="19.899999999999999" customHeight="1" x14ac:dyDescent="0.25">
      <c r="C29" s="179" t="s">
        <v>138</v>
      </c>
      <c r="D29" s="156">
        <f>+'Summary Graph'!AB38/1000</f>
        <v>188905.39543999999</v>
      </c>
      <c r="E29" s="156">
        <f>+'Summary Graph'!AC38/1000</f>
        <v>181811.63031594479</v>
      </c>
      <c r="F29" s="156">
        <f>+'Summary Graph'!AD38/1000</f>
        <v>182463.20822301137</v>
      </c>
      <c r="G29" s="156">
        <f>+'Summary Graph'!AE38/1000</f>
        <v>184304.14168605831</v>
      </c>
      <c r="H29" s="156">
        <f>+'Summary Graph'!AF38/1000</f>
        <v>190595.81458129553</v>
      </c>
      <c r="I29" s="173">
        <f>+'Summary Graph'!AG38/1000</f>
        <v>196815.53541610905</v>
      </c>
      <c r="J29" s="157"/>
      <c r="K29" s="157"/>
      <c r="L29" s="158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</row>
    <row r="30" spans="3:30" s="155" customFormat="1" ht="13" hidden="1" x14ac:dyDescent="0.25">
      <c r="C30" s="179" t="s">
        <v>133</v>
      </c>
      <c r="D30" s="156">
        <f>+SUM('[1]Summary Graph'!AB44:AB47)/1000</f>
        <v>141685.59687068532</v>
      </c>
      <c r="E30" s="156">
        <f>+SUM('[1]Summary Graph'!AC44:AC47)/1000</f>
        <v>143499.90774188752</v>
      </c>
      <c r="F30" s="156">
        <f>+SUM('[1]Summary Graph'!AD44:AD47)/1000</f>
        <v>145516.04449225756</v>
      </c>
      <c r="G30" s="156">
        <f>+SUM('[1]Summary Graph'!AE44:AE47)/1000</f>
        <v>147784.54325867581</v>
      </c>
      <c r="H30" s="156"/>
      <c r="I30" s="173"/>
      <c r="J30" s="157"/>
      <c r="K30" s="157"/>
      <c r="L30" s="158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</row>
    <row r="31" spans="3:30" s="155" customFormat="1" ht="19.899999999999999" customHeight="1" x14ac:dyDescent="0.25">
      <c r="C31" s="179" t="s">
        <v>26</v>
      </c>
      <c r="D31" s="156">
        <f>+'Summary Graph'!AB65/1000</f>
        <v>180955.99153299993</v>
      </c>
      <c r="E31" s="156">
        <f>+'Summary Graph'!AC65/1000</f>
        <v>178511.27760607644</v>
      </c>
      <c r="F31" s="156">
        <f>+'Summary Graph'!AD65/1000</f>
        <v>188531.67951205425</v>
      </c>
      <c r="G31" s="156">
        <f>+'Summary Graph'!AE65/1000</f>
        <v>189475.55432259661</v>
      </c>
      <c r="H31" s="156">
        <f>+'Summary Graph'!AF65/1000</f>
        <v>192395.53634255906</v>
      </c>
      <c r="I31" s="173">
        <f>+'Summary Graph'!AG65/1000</f>
        <v>195793.01817145295</v>
      </c>
      <c r="J31" s="157"/>
      <c r="K31" s="157"/>
      <c r="L31" s="158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</row>
    <row r="32" spans="3:30" s="155" customFormat="1" ht="19.899999999999999" customHeight="1" x14ac:dyDescent="0.25">
      <c r="C32" s="179" t="s">
        <v>139</v>
      </c>
      <c r="D32" s="159">
        <f>D29-D31</f>
        <v>7949.4039070000581</v>
      </c>
      <c r="E32" s="159">
        <f>E29-E31</f>
        <v>3300.3527098683408</v>
      </c>
      <c r="F32" s="159">
        <f>F29-F31</f>
        <v>-6068.4712890428782</v>
      </c>
      <c r="G32" s="159">
        <f>G29-G31</f>
        <v>-5171.4126365382981</v>
      </c>
      <c r="H32" s="159">
        <f>H29-H31</f>
        <v>-1799.7217612635286</v>
      </c>
      <c r="I32" s="174">
        <f t="shared" ref="I32" si="2">I29-I31</f>
        <v>1022.5172446561046</v>
      </c>
      <c r="J32" s="157"/>
      <c r="K32" s="157"/>
      <c r="L32" s="160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</row>
    <row r="33" spans="3:30" s="155" customFormat="1" ht="13" x14ac:dyDescent="0.25">
      <c r="C33" s="179"/>
      <c r="D33" s="159"/>
      <c r="E33" s="159"/>
      <c r="F33" s="159"/>
      <c r="G33" s="159"/>
      <c r="H33" s="159"/>
      <c r="I33" s="174"/>
      <c r="J33" s="157"/>
      <c r="K33" s="157"/>
      <c r="L33" s="160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</row>
    <row r="34" spans="3:30" s="155" customFormat="1" ht="19.899999999999999" customHeight="1" x14ac:dyDescent="0.25">
      <c r="C34" s="179" t="s">
        <v>140</v>
      </c>
      <c r="D34" s="161"/>
      <c r="E34" s="162"/>
      <c r="F34" s="162">
        <v>4.2999999999999997E-2</v>
      </c>
      <c r="G34" s="162">
        <v>1.4999999999999999E-2</v>
      </c>
      <c r="H34" s="162">
        <v>1.6E-2</v>
      </c>
      <c r="I34" s="175">
        <v>1.7000000000000001E-2</v>
      </c>
      <c r="J34" s="157"/>
      <c r="K34" s="183"/>
      <c r="L34" s="184"/>
      <c r="M34" s="184"/>
      <c r="N34" s="184"/>
      <c r="O34" s="184"/>
      <c r="P34" s="184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</row>
    <row r="35" spans="3:30" s="155" customFormat="1" ht="19.899999999999999" customHeight="1" x14ac:dyDescent="0.25">
      <c r="C35" s="179" t="s">
        <v>141</v>
      </c>
      <c r="D35" s="161"/>
      <c r="E35" s="162"/>
      <c r="F35" s="162">
        <v>1E-3</v>
      </c>
      <c r="G35" s="162">
        <v>1E-3</v>
      </c>
      <c r="H35" s="162">
        <v>1E-3</v>
      </c>
      <c r="I35" s="175">
        <v>1E-3</v>
      </c>
      <c r="J35" s="157"/>
      <c r="K35" s="183"/>
      <c r="L35" s="184"/>
      <c r="M35" s="184"/>
      <c r="N35" s="184"/>
      <c r="O35" s="184"/>
      <c r="P35" s="184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</row>
    <row r="36" spans="3:30" s="157" customFormat="1" ht="19.899999999999999" customHeight="1" x14ac:dyDescent="0.25">
      <c r="C36" s="179" t="s">
        <v>142</v>
      </c>
      <c r="D36" s="163"/>
      <c r="E36" s="164">
        <v>0</v>
      </c>
      <c r="F36" s="164">
        <v>3</v>
      </c>
      <c r="G36" s="164">
        <v>0</v>
      </c>
      <c r="H36" s="164">
        <v>0</v>
      </c>
      <c r="I36" s="176">
        <v>0</v>
      </c>
      <c r="L36" s="158"/>
      <c r="M36" s="158"/>
      <c r="N36" s="158"/>
      <c r="O36" s="158"/>
      <c r="P36" s="158"/>
      <c r="Q36" s="165"/>
      <c r="R36" s="166"/>
      <c r="S36" s="166"/>
      <c r="T36" s="166"/>
    </row>
    <row r="37" spans="3:30" s="155" customFormat="1" ht="19.899999999999999" customHeight="1" x14ac:dyDescent="0.25">
      <c r="C37" s="179" t="s">
        <v>157</v>
      </c>
      <c r="D37" s="163"/>
      <c r="E37" s="164">
        <v>0</v>
      </c>
      <c r="F37" s="164">
        <v>500</v>
      </c>
      <c r="G37" s="164">
        <v>0</v>
      </c>
      <c r="H37" s="164">
        <v>0</v>
      </c>
      <c r="I37" s="176">
        <v>0</v>
      </c>
      <c r="J37" s="157"/>
      <c r="K37" s="157"/>
      <c r="L37" s="184"/>
      <c r="M37" s="184"/>
      <c r="N37" s="184"/>
      <c r="O37" s="184"/>
      <c r="P37" s="184"/>
      <c r="Q37" s="165"/>
      <c r="R37" s="166"/>
      <c r="S37" s="166"/>
      <c r="T37" s="166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</row>
    <row r="38" spans="3:30" s="155" customFormat="1" ht="19.899999999999999" customHeight="1" x14ac:dyDescent="0.25">
      <c r="C38" s="179" t="s">
        <v>162</v>
      </c>
      <c r="D38" s="163"/>
      <c r="E38" s="164">
        <v>0</v>
      </c>
      <c r="F38" s="164">
        <v>2000</v>
      </c>
      <c r="G38" s="164"/>
      <c r="H38" s="164"/>
      <c r="I38" s="176">
        <v>0</v>
      </c>
      <c r="J38" s="157"/>
      <c r="K38" s="157"/>
      <c r="L38" s="184"/>
      <c r="M38" s="184"/>
      <c r="N38" s="184"/>
      <c r="O38" s="184"/>
      <c r="P38" s="184"/>
      <c r="Q38" s="165"/>
      <c r="R38" s="166"/>
      <c r="S38" s="166"/>
      <c r="T38" s="166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</row>
    <row r="39" spans="3:30" s="155" customFormat="1" ht="19.899999999999999" customHeight="1" x14ac:dyDescent="0.25">
      <c r="C39" s="180" t="s">
        <v>155</v>
      </c>
      <c r="D39" s="168">
        <v>2.5000000000000001E-3</v>
      </c>
      <c r="E39" s="168">
        <v>2.5000000000000001E-3</v>
      </c>
      <c r="F39" s="168">
        <v>2.5000000000000001E-3</v>
      </c>
      <c r="G39" s="168">
        <v>2.5000000000000001E-3</v>
      </c>
      <c r="H39" s="168">
        <v>2.5000000000000001E-3</v>
      </c>
      <c r="I39" s="177">
        <v>2.5000000000000001E-3</v>
      </c>
      <c r="J39" s="157"/>
      <c r="K39" s="183"/>
      <c r="L39" s="184"/>
      <c r="M39" s="184"/>
      <c r="N39" s="184"/>
      <c r="O39" s="184"/>
      <c r="P39" s="184"/>
      <c r="Q39" s="165"/>
      <c r="R39" s="166"/>
      <c r="S39" s="166"/>
      <c r="T39" s="166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</row>
    <row r="40" spans="3:30" s="155" customFormat="1" ht="15" hidden="1" customHeight="1" x14ac:dyDescent="0.25">
      <c r="C40" s="181" t="s">
        <v>154</v>
      </c>
      <c r="D40" s="156">
        <f>(+D39*D29)</f>
        <v>472.26348860000002</v>
      </c>
      <c r="E40" s="156">
        <f>-'Summary Graph'!AC79/1000</f>
        <v>421.3</v>
      </c>
      <c r="F40" s="156">
        <f>-'Summary Graph'!AD79/1000</f>
        <v>456.15802055752846</v>
      </c>
      <c r="G40" s="156">
        <f>-'Summary Graph'!AE79/1000</f>
        <v>460.76035421514581</v>
      </c>
      <c r="H40" s="156">
        <f>-'Summary Graph'!AF79/1000</f>
        <v>476.48953645323883</v>
      </c>
      <c r="I40" s="173">
        <f>-'Summary Graph'!AG79/1000</f>
        <v>492.03883854027265</v>
      </c>
      <c r="J40" s="157"/>
      <c r="K40" s="157"/>
      <c r="L40" s="184"/>
      <c r="M40" s="184"/>
      <c r="N40" s="184"/>
      <c r="O40" s="184"/>
      <c r="P40" s="184"/>
      <c r="Q40" s="165"/>
      <c r="R40" s="166"/>
      <c r="S40" s="166"/>
      <c r="T40" s="166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</row>
    <row r="41" spans="3:30" s="155" customFormat="1" ht="19.899999999999999" customHeight="1" x14ac:dyDescent="0.25">
      <c r="C41" s="179" t="s">
        <v>153</v>
      </c>
      <c r="D41" s="156">
        <f>+'Summary Graph'!AB81/1000</f>
        <v>63878.903907000065</v>
      </c>
      <c r="E41" s="156">
        <f>+'Summary Graph'!AC81/1000</f>
        <v>63307.956616868403</v>
      </c>
      <c r="F41" s="156">
        <f>+'Summary Graph'!AD81/1000</f>
        <v>57233.327307267988</v>
      </c>
      <c r="G41" s="156">
        <f>+'Summary Graph'!AE81/1000</f>
        <v>51601.154316514541</v>
      </c>
      <c r="H41" s="156">
        <f>+'Summary Graph'!AF81/1000</f>
        <v>49324.943018797756</v>
      </c>
      <c r="I41" s="173">
        <f>+'Summary Graph'!AG81/1000</f>
        <v>49855.421424913598</v>
      </c>
      <c r="J41" s="157"/>
      <c r="K41" s="157"/>
      <c r="L41" s="158"/>
      <c r="M41" s="16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</row>
    <row r="42" spans="3:30" s="155" customFormat="1" ht="19.899999999999999" customHeight="1" thickBot="1" x14ac:dyDescent="0.3">
      <c r="C42" s="182" t="s">
        <v>143</v>
      </c>
      <c r="D42" s="170">
        <v>0.31</v>
      </c>
      <c r="E42" s="170">
        <v>0.28000000000000003</v>
      </c>
      <c r="F42" s="170">
        <v>0.26</v>
      </c>
      <c r="G42" s="170">
        <v>0.25</v>
      </c>
      <c r="H42" s="170">
        <v>0.24</v>
      </c>
      <c r="I42" s="178"/>
      <c r="J42" s="157"/>
      <c r="K42" s="157"/>
      <c r="L42" s="165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</row>
    <row r="43" spans="3:30" hidden="1" x14ac:dyDescent="0.25">
      <c r="C43" s="147" t="s">
        <v>144</v>
      </c>
      <c r="D43" s="144" t="e">
        <f>+#REF!/#REF!</f>
        <v>#REF!</v>
      </c>
      <c r="E43" s="144">
        <f>+D30/D31</f>
        <v>0.78298372808974881</v>
      </c>
      <c r="F43" s="144">
        <f>+E30/E31</f>
        <v>0.80387026335978029</v>
      </c>
      <c r="G43" s="144">
        <f>+F30/F31</f>
        <v>0.77183868975693082</v>
      </c>
      <c r="H43" s="144">
        <f>+G30/G31</f>
        <v>0.77996628001447266</v>
      </c>
      <c r="I43" s="144"/>
      <c r="J43" s="148"/>
      <c r="K43" s="147" t="s">
        <v>144</v>
      </c>
      <c r="L43" s="144"/>
    </row>
    <row r="44" spans="3:30" ht="13" thickTop="1" x14ac:dyDescent="0.25">
      <c r="C44" s="143"/>
      <c r="D44" s="144"/>
      <c r="E44" s="144"/>
      <c r="F44" s="144"/>
      <c r="G44" s="144"/>
      <c r="H44" s="144"/>
      <c r="I44" s="144"/>
      <c r="J44" s="144"/>
      <c r="K44" s="143"/>
      <c r="L44" s="144"/>
    </row>
    <row r="45" spans="3:30" x14ac:dyDescent="0.25">
      <c r="C45" s="143"/>
      <c r="D45" s="144"/>
      <c r="E45" s="144"/>
      <c r="F45" s="144"/>
      <c r="G45" s="144"/>
      <c r="H45" s="144"/>
      <c r="I45" s="144"/>
      <c r="J45" s="144"/>
      <c r="K45" s="143"/>
      <c r="L45" s="144"/>
    </row>
    <row r="46" spans="3:30" x14ac:dyDescent="0.25">
      <c r="C46" s="143"/>
      <c r="D46" s="144"/>
      <c r="E46" s="144"/>
      <c r="F46" s="149"/>
      <c r="G46" s="144"/>
      <c r="H46" s="144"/>
      <c r="I46" s="144"/>
      <c r="J46" s="144"/>
      <c r="K46" s="143"/>
      <c r="L46" s="144"/>
    </row>
    <row r="47" spans="3:30" x14ac:dyDescent="0.25">
      <c r="C47" s="143"/>
      <c r="D47" s="144"/>
      <c r="E47" s="144"/>
      <c r="F47" s="144"/>
      <c r="G47" s="144"/>
      <c r="H47" s="144"/>
      <c r="I47" s="144"/>
      <c r="J47" s="144"/>
      <c r="K47" s="143"/>
      <c r="L47" s="144"/>
    </row>
    <row r="48" spans="3:30" x14ac:dyDescent="0.25">
      <c r="C48" s="143"/>
      <c r="D48" s="144"/>
      <c r="E48" s="144"/>
      <c r="F48" s="144"/>
      <c r="G48" s="144"/>
      <c r="H48" s="144"/>
      <c r="I48" s="144"/>
      <c r="J48" s="144"/>
      <c r="K48" s="143"/>
      <c r="L48" s="144"/>
    </row>
    <row r="49" spans="3:12" x14ac:dyDescent="0.25">
      <c r="C49" s="143"/>
      <c r="D49" s="144"/>
      <c r="E49" s="144"/>
      <c r="F49" s="144"/>
      <c r="G49" s="144"/>
      <c r="H49" s="144"/>
      <c r="I49" s="144"/>
      <c r="J49" s="144"/>
      <c r="K49" s="144"/>
      <c r="L49" s="144"/>
    </row>
    <row r="52" spans="3:12" x14ac:dyDescent="0.25">
      <c r="E52" s="150"/>
      <c r="F52" s="151"/>
      <c r="G52" s="151"/>
      <c r="H52" s="151"/>
      <c r="I52" s="151"/>
    </row>
    <row r="54" spans="3:12" x14ac:dyDescent="0.25">
      <c r="E54" s="150"/>
    </row>
    <row r="55" spans="3:12" x14ac:dyDescent="0.25">
      <c r="E55" s="150"/>
    </row>
    <row r="56" spans="3:12" x14ac:dyDescent="0.25">
      <c r="E56" s="150"/>
    </row>
    <row r="57" spans="3:12" x14ac:dyDescent="0.25">
      <c r="E57" s="150"/>
    </row>
    <row r="58" spans="3:12" x14ac:dyDescent="0.25">
      <c r="E58" s="150"/>
    </row>
    <row r="60" spans="3:12" x14ac:dyDescent="0.25">
      <c r="E60" s="150"/>
    </row>
  </sheetData>
  <mergeCells count="2">
    <mergeCell ref="C27:C28"/>
    <mergeCell ref="C2:D2"/>
  </mergeCells>
  <pageMargins left="0.7" right="0.7" top="0.75" bottom="0.75" header="0.3" footer="0.3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W144"/>
  <sheetViews>
    <sheetView topLeftCell="B1" zoomScaleNormal="100" workbookViewId="0">
      <selection activeCell="AY79" sqref="AY79"/>
    </sheetView>
  </sheetViews>
  <sheetFormatPr defaultColWidth="9.1796875" defaultRowHeight="11.5" x14ac:dyDescent="0.25"/>
  <cols>
    <col min="1" max="1" width="9.1796875" style="1"/>
    <col min="2" max="2" width="37.26953125" style="1" customWidth="1"/>
    <col min="3" max="23" width="8.7265625" style="1" hidden="1" customWidth="1"/>
    <col min="24" max="31" width="8.81640625" style="1" customWidth="1"/>
    <col min="32" max="32" width="8.81640625" style="54" customWidth="1"/>
    <col min="33" max="33" width="8.81640625" style="1" customWidth="1"/>
    <col min="34" max="40" width="9.1796875" style="1" hidden="1" customWidth="1"/>
    <col min="41" max="41" width="9.1796875" style="54" customWidth="1"/>
    <col min="42" max="42" width="10" style="1" bestFit="1" customWidth="1"/>
    <col min="43" max="16384" width="9.1796875" style="1"/>
  </cols>
  <sheetData>
    <row r="1" spans="2:41" s="2" customFormat="1" x14ac:dyDescent="0.25">
      <c r="AF1" s="54"/>
      <c r="AO1" s="54"/>
    </row>
    <row r="2" spans="2:41" s="2" customFormat="1" ht="25" customHeight="1" x14ac:dyDescent="0.3">
      <c r="B2" s="56" t="s">
        <v>131</v>
      </c>
      <c r="AF2" s="54"/>
      <c r="AO2" s="54"/>
    </row>
    <row r="3" spans="2:41" s="2" customFormat="1" ht="12.75" customHeight="1" x14ac:dyDescent="0.25">
      <c r="AF3" s="54"/>
      <c r="AO3" s="54"/>
    </row>
    <row r="4" spans="2:41" s="2" customFormat="1" ht="12.75" customHeight="1" x14ac:dyDescent="0.25">
      <c r="AF4" s="54"/>
      <c r="AO4" s="54"/>
    </row>
    <row r="5" spans="2:41" s="2" customFormat="1" ht="12.75" customHeight="1" x14ac:dyDescent="0.25">
      <c r="AF5" s="54"/>
      <c r="AO5" s="54"/>
    </row>
    <row r="6" spans="2:41" s="2" customFormat="1" ht="12.75" customHeight="1" x14ac:dyDescent="0.25">
      <c r="AF6" s="54"/>
      <c r="AO6" s="54"/>
    </row>
    <row r="7" spans="2:41" s="2" customFormat="1" ht="12.75" customHeight="1" x14ac:dyDescent="0.25">
      <c r="AF7" s="54"/>
      <c r="AO7" s="54"/>
    </row>
    <row r="8" spans="2:41" s="2" customFormat="1" ht="12.75" customHeight="1" x14ac:dyDescent="0.25">
      <c r="AF8" s="54"/>
      <c r="AO8" s="54"/>
    </row>
    <row r="9" spans="2:41" s="2" customFormat="1" ht="12.75" customHeight="1" x14ac:dyDescent="0.25">
      <c r="AF9" s="54"/>
      <c r="AO9" s="54"/>
    </row>
    <row r="10" spans="2:41" s="2" customFormat="1" ht="12.75" customHeight="1" x14ac:dyDescent="0.25">
      <c r="AF10" s="54"/>
      <c r="AO10" s="54"/>
    </row>
    <row r="11" spans="2:41" s="2" customFormat="1" ht="12.75" customHeight="1" x14ac:dyDescent="0.25">
      <c r="AF11" s="54"/>
      <c r="AO11" s="54"/>
    </row>
    <row r="12" spans="2:41" s="2" customFormat="1" ht="12.75" customHeight="1" x14ac:dyDescent="0.25">
      <c r="AF12" s="54"/>
      <c r="AO12" s="54"/>
    </row>
    <row r="13" spans="2:41" s="2" customFormat="1" ht="12.75" customHeight="1" x14ac:dyDescent="0.25">
      <c r="AF13" s="54"/>
      <c r="AO13" s="54"/>
    </row>
    <row r="14" spans="2:41" s="2" customFormat="1" ht="12.75" customHeight="1" x14ac:dyDescent="0.25">
      <c r="AF14" s="54"/>
      <c r="AO14" s="54"/>
    </row>
    <row r="15" spans="2:41" s="2" customFormat="1" ht="12.75" customHeight="1" x14ac:dyDescent="0.25">
      <c r="AF15" s="54"/>
      <c r="AO15" s="54"/>
    </row>
    <row r="16" spans="2:41" s="2" customFormat="1" ht="12.75" customHeight="1" x14ac:dyDescent="0.25">
      <c r="AF16" s="54"/>
      <c r="AO16" s="54"/>
    </row>
    <row r="17" spans="2:49" s="2" customFormat="1" ht="12.75" customHeight="1" x14ac:dyDescent="0.25">
      <c r="AF17" s="54"/>
      <c r="AO17" s="54"/>
    </row>
    <row r="18" spans="2:49" s="2" customFormat="1" ht="12.75" customHeight="1" x14ac:dyDescent="0.25">
      <c r="AF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</row>
    <row r="19" spans="2:49" s="2" customFormat="1" ht="12.75" customHeight="1" x14ac:dyDescent="0.25">
      <c r="AF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</row>
    <row r="20" spans="2:49" s="2" customFormat="1" ht="12.75" customHeight="1" x14ac:dyDescent="0.25">
      <c r="AF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</row>
    <row r="21" spans="2:49" s="2" customFormat="1" ht="12.75" customHeight="1" x14ac:dyDescent="0.25">
      <c r="AF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</row>
    <row r="22" spans="2:49" s="2" customFormat="1" ht="12.75" customHeight="1" x14ac:dyDescent="0.25">
      <c r="AF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</row>
    <row r="23" spans="2:49" s="2" customFormat="1" ht="12.75" customHeight="1" x14ac:dyDescent="0.25">
      <c r="AF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</row>
    <row r="24" spans="2:49" s="2" customFormat="1" ht="12.75" customHeight="1" x14ac:dyDescent="0.25">
      <c r="AF24" s="54"/>
      <c r="AJ24" s="54"/>
      <c r="AK24" s="61"/>
      <c r="AL24" s="61"/>
      <c r="AM24" s="61"/>
      <c r="AN24" s="61"/>
      <c r="AO24" s="61"/>
      <c r="AP24" s="61"/>
      <c r="AQ24" s="61"/>
      <c r="AR24" s="54"/>
      <c r="AS24" s="54"/>
    </row>
    <row r="25" spans="2:49" s="2" customFormat="1" ht="8.25" customHeight="1" x14ac:dyDescent="0.25">
      <c r="AF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</row>
    <row r="26" spans="2:49" s="2" customFormat="1" ht="12.75" customHeight="1" x14ac:dyDescent="0.25">
      <c r="B26" s="24" t="s">
        <v>40</v>
      </c>
      <c r="C26" s="26" t="s">
        <v>8</v>
      </c>
      <c r="D26" s="26" t="s">
        <v>9</v>
      </c>
      <c r="E26" s="26" t="s">
        <v>10</v>
      </c>
      <c r="F26" s="26"/>
      <c r="G26" s="26" t="s">
        <v>11</v>
      </c>
      <c r="H26" s="26"/>
      <c r="I26" s="26" t="s">
        <v>12</v>
      </c>
      <c r="J26" s="26"/>
      <c r="K26" s="26" t="s">
        <v>39</v>
      </c>
      <c r="L26" s="26"/>
      <c r="M26" s="26" t="s">
        <v>13</v>
      </c>
      <c r="N26" s="26"/>
      <c r="O26" s="26" t="s">
        <v>14</v>
      </c>
      <c r="P26" s="26" t="s">
        <v>15</v>
      </c>
      <c r="Q26" s="26" t="s">
        <v>16</v>
      </c>
      <c r="R26" s="26" t="s">
        <v>17</v>
      </c>
      <c r="S26" s="26" t="s">
        <v>42</v>
      </c>
      <c r="T26" s="26" t="s">
        <v>44</v>
      </c>
      <c r="U26" s="26" t="s">
        <v>47</v>
      </c>
      <c r="V26" s="26" t="s">
        <v>49</v>
      </c>
      <c r="W26" s="26" t="s">
        <v>56</v>
      </c>
      <c r="X26" s="26" t="s">
        <v>60</v>
      </c>
      <c r="Y26" s="26" t="s">
        <v>62</v>
      </c>
      <c r="Z26" s="26" t="s">
        <v>66</v>
      </c>
      <c r="AA26" s="26" t="s">
        <v>68</v>
      </c>
      <c r="AB26" s="26" t="s">
        <v>81</v>
      </c>
      <c r="AC26" s="26" t="s">
        <v>90</v>
      </c>
      <c r="AD26" s="26" t="s">
        <v>91</v>
      </c>
      <c r="AE26" s="26" t="s">
        <v>92</v>
      </c>
      <c r="AF26" s="26" t="s">
        <v>93</v>
      </c>
      <c r="AG26" s="118" t="s">
        <v>94</v>
      </c>
      <c r="AH26" s="73" t="s">
        <v>95</v>
      </c>
      <c r="AI26" s="73" t="s">
        <v>97</v>
      </c>
      <c r="AJ26" s="73" t="s">
        <v>98</v>
      </c>
      <c r="AK26" s="73" t="s">
        <v>99</v>
      </c>
      <c r="AL26" s="73" t="s">
        <v>100</v>
      </c>
      <c r="AM26" s="73" t="s">
        <v>101</v>
      </c>
      <c r="AN26" s="73" t="s">
        <v>102</v>
      </c>
      <c r="AO26" s="136"/>
      <c r="AP26" s="62"/>
      <c r="AQ26" s="62"/>
      <c r="AR26" s="54"/>
      <c r="AS26" s="54"/>
    </row>
    <row r="27" spans="2:49" s="2" customFormat="1" ht="12.75" customHeight="1" x14ac:dyDescent="0.25">
      <c r="B27" s="22"/>
      <c r="C27" s="28"/>
      <c r="D27" s="28"/>
      <c r="E27" s="28" t="s">
        <v>38</v>
      </c>
      <c r="F27" s="28"/>
      <c r="G27" s="28" t="s">
        <v>38</v>
      </c>
      <c r="H27" s="28"/>
      <c r="I27" s="28" t="s">
        <v>38</v>
      </c>
      <c r="J27" s="28"/>
      <c r="K27" s="28" t="s">
        <v>38</v>
      </c>
      <c r="L27" s="28"/>
      <c r="M27" s="28" t="s">
        <v>38</v>
      </c>
      <c r="N27" s="28"/>
      <c r="O27" s="28" t="s">
        <v>38</v>
      </c>
      <c r="P27" s="28" t="s">
        <v>38</v>
      </c>
      <c r="Q27" s="28" t="s">
        <v>38</v>
      </c>
      <c r="R27" s="28" t="s">
        <v>38</v>
      </c>
      <c r="S27" s="28" t="s">
        <v>38</v>
      </c>
      <c r="T27" s="28" t="s">
        <v>38</v>
      </c>
      <c r="U27" s="28" t="s">
        <v>38</v>
      </c>
      <c r="V27" s="28" t="s">
        <v>38</v>
      </c>
      <c r="W27" s="28" t="s">
        <v>38</v>
      </c>
      <c r="X27" s="28" t="s">
        <v>38</v>
      </c>
      <c r="Y27" s="28" t="s">
        <v>38</v>
      </c>
      <c r="Z27" s="28" t="s">
        <v>38</v>
      </c>
      <c r="AA27" s="28" t="s">
        <v>38</v>
      </c>
      <c r="AB27" s="28" t="s">
        <v>38</v>
      </c>
      <c r="AC27" s="28" t="s">
        <v>43</v>
      </c>
      <c r="AD27" s="28" t="s">
        <v>43</v>
      </c>
      <c r="AE27" s="28" t="s">
        <v>43</v>
      </c>
      <c r="AF27" s="28" t="s">
        <v>43</v>
      </c>
      <c r="AG27" s="119" t="s">
        <v>43</v>
      </c>
      <c r="AH27" s="74" t="s">
        <v>43</v>
      </c>
      <c r="AI27" s="74" t="s">
        <v>43</v>
      </c>
      <c r="AJ27" s="74" t="s">
        <v>43</v>
      </c>
      <c r="AK27" s="74" t="s">
        <v>43</v>
      </c>
      <c r="AL27" s="74" t="s">
        <v>43</v>
      </c>
      <c r="AM27" s="74" t="s">
        <v>43</v>
      </c>
      <c r="AN27" s="74" t="s">
        <v>43</v>
      </c>
      <c r="AO27" s="137"/>
      <c r="AP27" s="54"/>
      <c r="AQ27" s="54"/>
      <c r="AR27" s="54"/>
      <c r="AS27" s="54"/>
    </row>
    <row r="28" spans="2:49" s="2" customFormat="1" ht="15" customHeight="1" x14ac:dyDescent="0.25">
      <c r="B28" s="10" t="s">
        <v>52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G28" s="54"/>
      <c r="AH28" s="75"/>
      <c r="AI28" s="75"/>
      <c r="AJ28" s="76"/>
      <c r="AK28" s="76"/>
      <c r="AL28" s="76"/>
      <c r="AM28" s="76"/>
      <c r="AN28" s="76"/>
      <c r="AO28" s="54"/>
      <c r="AP28" s="54"/>
      <c r="AQ28" s="54"/>
      <c r="AR28" s="54"/>
      <c r="AS28" s="54"/>
    </row>
    <row r="29" spans="2:49" s="2" customFormat="1" ht="15" customHeight="1" x14ac:dyDescent="0.25">
      <c r="B29" s="9" t="s">
        <v>0</v>
      </c>
      <c r="C29" s="7"/>
      <c r="D29" s="7" t="e">
        <f>+#REF!</f>
        <v>#REF!</v>
      </c>
      <c r="E29" s="7" t="e">
        <f>+#REF!</f>
        <v>#REF!</v>
      </c>
      <c r="F29" s="7"/>
      <c r="G29" s="7" t="e">
        <f>+#REF!</f>
        <v>#REF!</v>
      </c>
      <c r="H29" s="7" t="e">
        <f t="shared" ref="H29:H37" si="0">(G29/E29)-1</f>
        <v>#REF!</v>
      </c>
      <c r="I29" s="7" t="e">
        <f>+#REF!</f>
        <v>#REF!</v>
      </c>
      <c r="J29" s="7" t="e">
        <f t="shared" ref="J29:J37" si="1">+(I29/G29)-1</f>
        <v>#REF!</v>
      </c>
      <c r="K29" s="7" t="e">
        <f>+#REF!</f>
        <v>#REF!</v>
      </c>
      <c r="L29" s="7" t="e">
        <f t="shared" ref="L29:L37" si="2">+(K29/I29)-1</f>
        <v>#REF!</v>
      </c>
      <c r="M29" s="7" t="e">
        <f>+#REF!</f>
        <v>#REF!</v>
      </c>
      <c r="N29" s="7" t="e">
        <f t="shared" ref="N29:N37" si="3">+(M29/K29)-1</f>
        <v>#REF!</v>
      </c>
      <c r="O29" s="7" t="e">
        <f>+#REF!</f>
        <v>#REF!</v>
      </c>
      <c r="P29" s="7" t="e">
        <f>+#REF!</f>
        <v>#REF!</v>
      </c>
      <c r="Q29" s="7" t="e">
        <f>+#REF!</f>
        <v>#REF!</v>
      </c>
      <c r="R29" s="7" t="e">
        <f>+#REF!</f>
        <v>#REF!</v>
      </c>
      <c r="S29" s="7" t="e">
        <f>+#REF!</f>
        <v>#REF!</v>
      </c>
      <c r="T29" s="7" t="e">
        <f>+#REF!</f>
        <v>#REF!</v>
      </c>
      <c r="U29" s="7" t="e">
        <f>+#REF!</f>
        <v>#REF!</v>
      </c>
      <c r="V29" s="7" t="e">
        <f>+#REF!</f>
        <v>#REF!</v>
      </c>
      <c r="W29" s="7">
        <v>84868872</v>
      </c>
      <c r="X29" s="7">
        <v>81443158</v>
      </c>
      <c r="Y29" s="7">
        <v>94254959.799999982</v>
      </c>
      <c r="Z29" s="7">
        <v>100706139.98999999</v>
      </c>
      <c r="AA29" s="7">
        <v>103903689.83</v>
      </c>
      <c r="AB29" s="7">
        <v>111874326.84999998</v>
      </c>
      <c r="AC29" s="7">
        <v>105178158.70250517</v>
      </c>
      <c r="AD29" s="7">
        <v>108301693.54084592</v>
      </c>
      <c r="AE29" s="7">
        <v>109787570.83773479</v>
      </c>
      <c r="AF29" s="7">
        <v>113790275.74662809</v>
      </c>
      <c r="AG29" s="116">
        <v>117725046.39047165</v>
      </c>
      <c r="AH29" s="77" t="e">
        <f>#REF!</f>
        <v>#REF!</v>
      </c>
      <c r="AI29" s="77"/>
      <c r="AJ29" s="77"/>
      <c r="AK29" s="77"/>
      <c r="AL29" s="77"/>
      <c r="AM29" s="77"/>
      <c r="AN29" s="77"/>
      <c r="AO29" s="116"/>
      <c r="AP29" s="63"/>
      <c r="AQ29" s="63"/>
      <c r="AR29" s="64"/>
      <c r="AS29" s="64"/>
      <c r="AT29" s="60"/>
      <c r="AU29" s="60"/>
      <c r="AV29" s="60"/>
      <c r="AW29" s="60"/>
    </row>
    <row r="30" spans="2:49" s="2" customFormat="1" ht="15" customHeight="1" x14ac:dyDescent="0.25">
      <c r="B30" s="9" t="s">
        <v>18</v>
      </c>
      <c r="C30" s="7"/>
      <c r="D30" s="7" t="e">
        <f>+#REF!</f>
        <v>#REF!</v>
      </c>
      <c r="E30" s="7" t="e">
        <f>+#REF!</f>
        <v>#REF!</v>
      </c>
      <c r="F30" s="7"/>
      <c r="G30" s="7" t="e">
        <f>+#REF!</f>
        <v>#REF!</v>
      </c>
      <c r="H30" s="7" t="e">
        <f t="shared" si="0"/>
        <v>#REF!</v>
      </c>
      <c r="I30" s="7" t="e">
        <f>+#REF!</f>
        <v>#REF!</v>
      </c>
      <c r="J30" s="7" t="e">
        <f t="shared" si="1"/>
        <v>#REF!</v>
      </c>
      <c r="K30" s="7" t="e">
        <f>+#REF!</f>
        <v>#REF!</v>
      </c>
      <c r="L30" s="7" t="e">
        <f t="shared" si="2"/>
        <v>#REF!</v>
      </c>
      <c r="M30" s="7" t="e">
        <f>+#REF!</f>
        <v>#REF!</v>
      </c>
      <c r="N30" s="7" t="e">
        <f t="shared" si="3"/>
        <v>#REF!</v>
      </c>
      <c r="O30" s="7" t="e">
        <f>+#REF!</f>
        <v>#REF!</v>
      </c>
      <c r="P30" s="7" t="e">
        <f>+#REF!</f>
        <v>#REF!</v>
      </c>
      <c r="Q30" s="7" t="e">
        <f>+#REF!</f>
        <v>#REF!</v>
      </c>
      <c r="R30" s="7" t="e">
        <f>+#REF!</f>
        <v>#REF!</v>
      </c>
      <c r="S30" s="7" t="e">
        <f>+#REF!</f>
        <v>#REF!</v>
      </c>
      <c r="T30" s="7" t="e">
        <f>+#REF!</f>
        <v>#REF!</v>
      </c>
      <c r="U30" s="7" t="e">
        <f>+#REF!</f>
        <v>#REF!</v>
      </c>
      <c r="V30" s="7" t="e">
        <f>+#REF!</f>
        <v>#REF!</v>
      </c>
      <c r="W30" s="7">
        <v>44047977.18</v>
      </c>
      <c r="X30" s="7">
        <v>39133804.450000003</v>
      </c>
      <c r="Y30" s="7">
        <v>34219023.890000001</v>
      </c>
      <c r="Z30" s="7">
        <v>31723175.630000003</v>
      </c>
      <c r="AA30" s="7">
        <v>34921318.129999995</v>
      </c>
      <c r="AB30" s="7">
        <v>38155275.780000001</v>
      </c>
      <c r="AC30" s="7">
        <v>39780623.440957502</v>
      </c>
      <c r="AD30" s="7">
        <v>40295333.66227182</v>
      </c>
      <c r="AE30" s="7">
        <v>40012636.711762175</v>
      </c>
      <c r="AF30" s="7">
        <v>41232773.68141754</v>
      </c>
      <c r="AG30" s="116">
        <v>42799144.049887031</v>
      </c>
      <c r="AH30" s="77" t="e">
        <f>#REF!</f>
        <v>#REF!</v>
      </c>
      <c r="AI30" s="77"/>
      <c r="AJ30" s="77"/>
      <c r="AK30" s="77"/>
      <c r="AL30" s="77"/>
      <c r="AM30" s="77"/>
      <c r="AN30" s="77"/>
      <c r="AO30" s="116"/>
      <c r="AP30" s="63"/>
      <c r="AQ30" s="63"/>
      <c r="AR30" s="54"/>
      <c r="AS30" s="54"/>
    </row>
    <row r="31" spans="2:49" s="2" customFormat="1" ht="15" customHeight="1" x14ac:dyDescent="0.25">
      <c r="B31" s="9" t="s">
        <v>65</v>
      </c>
      <c r="C31" s="7"/>
      <c r="D31" s="7" t="e">
        <f>+#REF!</f>
        <v>#REF!</v>
      </c>
      <c r="E31" s="7" t="e">
        <f>+#REF!</f>
        <v>#REF!</v>
      </c>
      <c r="F31" s="7"/>
      <c r="G31" s="7" t="e">
        <f>+#REF!</f>
        <v>#REF!</v>
      </c>
      <c r="H31" s="7" t="e">
        <f t="shared" si="0"/>
        <v>#REF!</v>
      </c>
      <c r="I31" s="7" t="e">
        <f>+#REF!</f>
        <v>#REF!</v>
      </c>
      <c r="J31" s="7" t="e">
        <f t="shared" si="1"/>
        <v>#REF!</v>
      </c>
      <c r="K31" s="7" t="e">
        <f>+#REF!</f>
        <v>#REF!</v>
      </c>
      <c r="L31" s="7" t="e">
        <f t="shared" si="2"/>
        <v>#REF!</v>
      </c>
      <c r="M31" s="7" t="e">
        <f>+#REF!</f>
        <v>#REF!</v>
      </c>
      <c r="N31" s="7" t="e">
        <f t="shared" si="3"/>
        <v>#REF!</v>
      </c>
      <c r="O31" s="7" t="e">
        <f>+#REF!</f>
        <v>#REF!</v>
      </c>
      <c r="P31" s="7" t="e">
        <f>+#REF!</f>
        <v>#REF!</v>
      </c>
      <c r="Q31" s="7" t="e">
        <f>+#REF!</f>
        <v>#REF!</v>
      </c>
      <c r="R31" s="7" t="e">
        <f>+#REF!</f>
        <v>#REF!</v>
      </c>
      <c r="S31" s="7" t="e">
        <f>+#REF!</f>
        <v>#REF!</v>
      </c>
      <c r="T31" s="7" t="e">
        <f>+#REF!</f>
        <v>#REF!</v>
      </c>
      <c r="U31" s="7" t="e">
        <f>+#REF!</f>
        <v>#REF!</v>
      </c>
      <c r="V31" s="7" t="e">
        <f>+#REF!</f>
        <v>#REF!</v>
      </c>
      <c r="W31" s="7">
        <v>5680740.1200000001</v>
      </c>
      <c r="X31" s="7">
        <v>4633360.07</v>
      </c>
      <c r="Y31" s="7">
        <v>3918143.66</v>
      </c>
      <c r="Z31" s="7">
        <v>5488936.0800000001</v>
      </c>
      <c r="AA31" s="7">
        <v>5182619.6100000003</v>
      </c>
      <c r="AB31" s="7">
        <v>10494997.930000002</v>
      </c>
      <c r="AC31" s="7">
        <v>8294872.6899999995</v>
      </c>
      <c r="AD31" s="7">
        <v>4496969.6969696973</v>
      </c>
      <c r="AE31" s="7">
        <v>4566672.7272727275</v>
      </c>
      <c r="AF31" s="7">
        <v>4648872.8363636369</v>
      </c>
      <c r="AG31" s="116">
        <v>4744174.7295090919</v>
      </c>
      <c r="AH31" s="77" t="e">
        <f>#REF!</f>
        <v>#REF!</v>
      </c>
      <c r="AI31" s="77"/>
      <c r="AJ31" s="77"/>
      <c r="AK31" s="77"/>
      <c r="AL31" s="77"/>
      <c r="AM31" s="77"/>
      <c r="AN31" s="77"/>
      <c r="AO31" s="116"/>
      <c r="AP31" s="63"/>
      <c r="AQ31" s="63"/>
      <c r="AR31" s="54"/>
      <c r="AS31" s="54"/>
    </row>
    <row r="32" spans="2:49" s="2" customFormat="1" ht="15" customHeight="1" x14ac:dyDescent="0.25">
      <c r="B32" s="9" t="s">
        <v>19</v>
      </c>
      <c r="C32" s="7"/>
      <c r="D32" s="7" t="e">
        <f>+#REF!</f>
        <v>#REF!</v>
      </c>
      <c r="E32" s="7" t="e">
        <f>+#REF!</f>
        <v>#REF!</v>
      </c>
      <c r="F32" s="7"/>
      <c r="G32" s="7" t="e">
        <f>+#REF!</f>
        <v>#REF!</v>
      </c>
      <c r="H32" s="7" t="e">
        <f t="shared" si="0"/>
        <v>#REF!</v>
      </c>
      <c r="I32" s="7" t="e">
        <f>+#REF!</f>
        <v>#REF!</v>
      </c>
      <c r="J32" s="7" t="e">
        <f t="shared" si="1"/>
        <v>#REF!</v>
      </c>
      <c r="K32" s="7" t="e">
        <f>+#REF!</f>
        <v>#REF!</v>
      </c>
      <c r="L32" s="7" t="e">
        <f t="shared" si="2"/>
        <v>#REF!</v>
      </c>
      <c r="M32" s="7" t="e">
        <f>+#REF!</f>
        <v>#REF!</v>
      </c>
      <c r="N32" s="7" t="e">
        <f t="shared" si="3"/>
        <v>#REF!</v>
      </c>
      <c r="O32" s="7" t="e">
        <f>+#REF!</f>
        <v>#REF!</v>
      </c>
      <c r="P32" s="7" t="e">
        <f>+#REF!</f>
        <v>#REF!</v>
      </c>
      <c r="Q32" s="7" t="e">
        <f>+#REF!</f>
        <v>#REF!</v>
      </c>
      <c r="R32" s="7" t="e">
        <f>+#REF!</f>
        <v>#REF!</v>
      </c>
      <c r="S32" s="7" t="e">
        <f>+#REF!</f>
        <v>#REF!</v>
      </c>
      <c r="T32" s="7" t="e">
        <f>+#REF!</f>
        <v>#REF!</v>
      </c>
      <c r="U32" s="7" t="e">
        <f>+#REF!</f>
        <v>#REF!</v>
      </c>
      <c r="V32" s="7" t="e">
        <f>+#REF!</f>
        <v>#REF!</v>
      </c>
      <c r="W32" s="7">
        <v>6243787.7000000002</v>
      </c>
      <c r="X32" s="7">
        <v>5442663.6699999999</v>
      </c>
      <c r="Y32" s="7">
        <v>5780865.4800000014</v>
      </c>
      <c r="Z32" s="7">
        <v>6052605.7000000002</v>
      </c>
      <c r="AA32" s="7">
        <v>6386341.6300000008</v>
      </c>
      <c r="AB32" s="7">
        <v>6461770.1199999992</v>
      </c>
      <c r="AC32" s="7">
        <v>6287444.04</v>
      </c>
      <c r="AD32" s="7">
        <v>6413192.9208000004</v>
      </c>
      <c r="AE32" s="7">
        <v>6525423.7969140019</v>
      </c>
      <c r="AF32" s="7">
        <v>6655932.2728522811</v>
      </c>
      <c r="AG32" s="116">
        <v>6805690.7489914568</v>
      </c>
      <c r="AH32" s="77" t="e">
        <f>#REF!</f>
        <v>#REF!</v>
      </c>
      <c r="AI32" s="77"/>
      <c r="AJ32" s="77"/>
      <c r="AK32" s="77"/>
      <c r="AL32" s="77"/>
      <c r="AM32" s="77"/>
      <c r="AN32" s="77"/>
      <c r="AO32" s="116"/>
      <c r="AP32" s="63"/>
      <c r="AQ32" s="63"/>
      <c r="AR32" s="54"/>
      <c r="AS32" s="54"/>
    </row>
    <row r="33" spans="2:46" s="2" customFormat="1" ht="15" customHeight="1" x14ac:dyDescent="0.25">
      <c r="B33" s="9" t="s">
        <v>20</v>
      </c>
      <c r="C33" s="7"/>
      <c r="D33" s="7" t="e">
        <f>+#REF!</f>
        <v>#REF!</v>
      </c>
      <c r="E33" s="7" t="e">
        <f>+#REF!</f>
        <v>#REF!</v>
      </c>
      <c r="F33" s="7"/>
      <c r="G33" s="7" t="e">
        <f>+#REF!</f>
        <v>#REF!</v>
      </c>
      <c r="H33" s="7" t="e">
        <f t="shared" si="0"/>
        <v>#REF!</v>
      </c>
      <c r="I33" s="7" t="e">
        <f>+#REF!</f>
        <v>#REF!</v>
      </c>
      <c r="J33" s="7" t="e">
        <f t="shared" si="1"/>
        <v>#REF!</v>
      </c>
      <c r="K33" s="7" t="e">
        <f>+#REF!</f>
        <v>#REF!</v>
      </c>
      <c r="L33" s="7" t="e">
        <f t="shared" si="2"/>
        <v>#REF!</v>
      </c>
      <c r="M33" s="7" t="e">
        <f>+#REF!</f>
        <v>#REF!</v>
      </c>
      <c r="N33" s="7" t="e">
        <f t="shared" si="3"/>
        <v>#REF!</v>
      </c>
      <c r="O33" s="7" t="e">
        <f>+#REF!</f>
        <v>#REF!</v>
      </c>
      <c r="P33" s="7" t="e">
        <f>+#REF!</f>
        <v>#REF!</v>
      </c>
      <c r="Q33" s="7" t="e">
        <f>+#REF!</f>
        <v>#REF!</v>
      </c>
      <c r="R33" s="7" t="e">
        <f>+#REF!</f>
        <v>#REF!</v>
      </c>
      <c r="S33" s="7" t="e">
        <f>+#REF!</f>
        <v>#REF!</v>
      </c>
      <c r="T33" s="7" t="e">
        <f>+#REF!</f>
        <v>#REF!</v>
      </c>
      <c r="U33" s="7" t="e">
        <f>+#REF!</f>
        <v>#REF!</v>
      </c>
      <c r="V33" s="7" t="e">
        <f>+#REF!</f>
        <v>#REF!</v>
      </c>
      <c r="W33" s="7">
        <v>9200777.1500000004</v>
      </c>
      <c r="X33" s="7">
        <v>7108900.3200000003</v>
      </c>
      <c r="Y33" s="7">
        <v>7576496.6600000001</v>
      </c>
      <c r="Z33" s="7">
        <v>7731585.1899999995</v>
      </c>
      <c r="AA33" s="7">
        <v>8132194.79</v>
      </c>
      <c r="AB33" s="7">
        <v>8190177.7899999991</v>
      </c>
      <c r="AC33" s="7">
        <v>8142667.4300000016</v>
      </c>
      <c r="AD33" s="7">
        <v>8305520.7785999998</v>
      </c>
      <c r="AE33" s="7">
        <v>8450867.3922255002</v>
      </c>
      <c r="AF33" s="7">
        <v>8619884.7400700115</v>
      </c>
      <c r="AG33" s="116">
        <v>8813832.1467215866</v>
      </c>
      <c r="AH33" s="77" t="e">
        <f>#REF!</f>
        <v>#REF!</v>
      </c>
      <c r="AI33" s="77"/>
      <c r="AJ33" s="77"/>
      <c r="AK33" s="77"/>
      <c r="AL33" s="77"/>
      <c r="AM33" s="77"/>
      <c r="AN33" s="77"/>
      <c r="AO33" s="116"/>
      <c r="AP33" s="63"/>
      <c r="AQ33" s="63"/>
      <c r="AR33" s="54"/>
      <c r="AS33" s="54"/>
    </row>
    <row r="34" spans="2:46" s="2" customFormat="1" ht="15" customHeight="1" x14ac:dyDescent="0.25">
      <c r="B34" s="9" t="s">
        <v>21</v>
      </c>
      <c r="C34" s="7"/>
      <c r="D34" s="7" t="e">
        <f>+#REF!</f>
        <v>#REF!</v>
      </c>
      <c r="E34" s="7" t="e">
        <f>+#REF!</f>
        <v>#REF!</v>
      </c>
      <c r="F34" s="7"/>
      <c r="G34" s="7" t="e">
        <f>+#REF!</f>
        <v>#REF!</v>
      </c>
      <c r="H34" s="7" t="e">
        <f t="shared" si="0"/>
        <v>#REF!</v>
      </c>
      <c r="I34" s="7" t="e">
        <f>+#REF!</f>
        <v>#REF!</v>
      </c>
      <c r="J34" s="7" t="e">
        <f t="shared" si="1"/>
        <v>#REF!</v>
      </c>
      <c r="K34" s="7" t="e">
        <f>+#REF!</f>
        <v>#REF!</v>
      </c>
      <c r="L34" s="7" t="e">
        <f t="shared" si="2"/>
        <v>#REF!</v>
      </c>
      <c r="M34" s="7" t="e">
        <f>+#REF!</f>
        <v>#REF!</v>
      </c>
      <c r="N34" s="7" t="e">
        <f t="shared" si="3"/>
        <v>#REF!</v>
      </c>
      <c r="O34" s="7" t="e">
        <f>+#REF!</f>
        <v>#REF!</v>
      </c>
      <c r="P34" s="7" t="e">
        <f>+#REF!</f>
        <v>#REF!</v>
      </c>
      <c r="Q34" s="7" t="e">
        <f>+#REF!</f>
        <v>#REF!</v>
      </c>
      <c r="R34" s="7" t="e">
        <f>+#REF!</f>
        <v>#REF!</v>
      </c>
      <c r="S34" s="7" t="e">
        <f>+#REF!</f>
        <v>#REF!</v>
      </c>
      <c r="T34" s="7" t="e">
        <f>+#REF!</f>
        <v>#REF!</v>
      </c>
      <c r="U34" s="7" t="e">
        <f>+#REF!</f>
        <v>#REF!</v>
      </c>
      <c r="V34" s="7" t="e">
        <f>+#REF!</f>
        <v>#REF!</v>
      </c>
      <c r="W34" s="7">
        <v>1546286.76</v>
      </c>
      <c r="X34" s="7">
        <v>1537685.05</v>
      </c>
      <c r="Y34" s="7">
        <v>1572932.65</v>
      </c>
      <c r="Z34" s="7">
        <v>1650906.9300000002</v>
      </c>
      <c r="AA34" s="7">
        <v>1713593.9199999997</v>
      </c>
      <c r="AB34" s="7">
        <v>1702633.4000000001</v>
      </c>
      <c r="AC34" s="7">
        <v>1461428.01248215</v>
      </c>
      <c r="AD34" s="7">
        <v>1411428.01248215</v>
      </c>
      <c r="AE34" s="7">
        <v>1433305.1466756235</v>
      </c>
      <c r="AF34" s="7">
        <v>1459104.6393157847</v>
      </c>
      <c r="AG34" s="116">
        <v>1489016.2844217583</v>
      </c>
      <c r="AH34" s="77" t="e">
        <f>#REF!</f>
        <v>#REF!</v>
      </c>
      <c r="AI34" s="77"/>
      <c r="AJ34" s="77"/>
      <c r="AK34" s="77"/>
      <c r="AL34" s="77"/>
      <c r="AM34" s="77"/>
      <c r="AN34" s="77"/>
      <c r="AO34" s="116"/>
      <c r="AP34" s="63"/>
      <c r="AQ34" s="63"/>
      <c r="AR34" s="54"/>
      <c r="AS34" s="54"/>
    </row>
    <row r="35" spans="2:46" s="2" customFormat="1" ht="15" customHeight="1" x14ac:dyDescent="0.25">
      <c r="B35" s="9" t="s">
        <v>3</v>
      </c>
      <c r="C35" s="7"/>
      <c r="D35" s="7" t="e">
        <f>+#REF!</f>
        <v>#REF!</v>
      </c>
      <c r="E35" s="7" t="e">
        <f>+#REF!</f>
        <v>#REF!</v>
      </c>
      <c r="F35" s="7"/>
      <c r="G35" s="7" t="e">
        <f>+#REF!</f>
        <v>#REF!</v>
      </c>
      <c r="H35" s="7" t="e">
        <f t="shared" si="0"/>
        <v>#REF!</v>
      </c>
      <c r="I35" s="7" t="e">
        <f>+#REF!</f>
        <v>#REF!</v>
      </c>
      <c r="J35" s="7" t="e">
        <f t="shared" si="1"/>
        <v>#REF!</v>
      </c>
      <c r="K35" s="7" t="e">
        <f>+#REF!</f>
        <v>#REF!</v>
      </c>
      <c r="L35" s="7" t="e">
        <f t="shared" si="2"/>
        <v>#REF!</v>
      </c>
      <c r="M35" s="7" t="e">
        <f>+#REF!</f>
        <v>#REF!</v>
      </c>
      <c r="N35" s="7" t="e">
        <f t="shared" si="3"/>
        <v>#REF!</v>
      </c>
      <c r="O35" s="7" t="e">
        <f>+#REF!</f>
        <v>#REF!</v>
      </c>
      <c r="P35" s="7" t="e">
        <f>+#REF!</f>
        <v>#REF!</v>
      </c>
      <c r="Q35" s="7" t="e">
        <f>+#REF!</f>
        <v>#REF!</v>
      </c>
      <c r="R35" s="7" t="e">
        <f>+#REF!</f>
        <v>#REF!</v>
      </c>
      <c r="S35" s="7" t="e">
        <f>+#REF!</f>
        <v>#REF!</v>
      </c>
      <c r="T35" s="7" t="e">
        <f>+#REF!</f>
        <v>#REF!</v>
      </c>
      <c r="U35" s="7" t="e">
        <f>+#REF!</f>
        <v>#REF!</v>
      </c>
      <c r="V35" s="7" t="e">
        <f>+#REF!</f>
        <v>#REF!</v>
      </c>
      <c r="W35" s="7">
        <v>5033850.5</v>
      </c>
      <c r="X35" s="7">
        <v>1900195</v>
      </c>
      <c r="Y35" s="7">
        <v>914628.44400000002</v>
      </c>
      <c r="Z35" s="7">
        <v>548804.25000000012</v>
      </c>
      <c r="AA35" s="7">
        <v>457008.89</v>
      </c>
      <c r="AB35" s="7">
        <v>355634.56</v>
      </c>
      <c r="AC35" s="7">
        <v>450100</v>
      </c>
      <c r="AD35" s="7">
        <v>722219.93504180305</v>
      </c>
      <c r="AE35" s="7">
        <v>1001068.874015501</v>
      </c>
      <c r="AF35" s="7">
        <v>1256039.6846847192</v>
      </c>
      <c r="AG35" s="116">
        <v>1763932.9722100836</v>
      </c>
      <c r="AH35" s="77" t="e">
        <f>#REF!</f>
        <v>#REF!</v>
      </c>
      <c r="AI35" s="77"/>
      <c r="AJ35" s="77"/>
      <c r="AK35" s="77"/>
      <c r="AL35" s="77"/>
      <c r="AM35" s="77"/>
      <c r="AN35" s="77"/>
      <c r="AO35" s="116"/>
      <c r="AP35" s="63"/>
      <c r="AQ35" s="63"/>
      <c r="AR35" s="54"/>
      <c r="AS35" s="54"/>
    </row>
    <row r="36" spans="2:46" s="2" customFormat="1" ht="15" customHeight="1" x14ac:dyDescent="0.25">
      <c r="B36" s="9" t="s">
        <v>2</v>
      </c>
      <c r="C36" s="7"/>
      <c r="D36" s="7" t="e">
        <f>+#REF!</f>
        <v>#REF!</v>
      </c>
      <c r="E36" s="7" t="e">
        <f>+#REF!</f>
        <v>#REF!</v>
      </c>
      <c r="F36" s="7"/>
      <c r="G36" s="7" t="e">
        <f>+#REF!</f>
        <v>#REF!</v>
      </c>
      <c r="H36" s="7" t="e">
        <f t="shared" si="0"/>
        <v>#REF!</v>
      </c>
      <c r="I36" s="7" t="e">
        <f>+#REF!</f>
        <v>#REF!</v>
      </c>
      <c r="J36" s="7" t="e">
        <f t="shared" si="1"/>
        <v>#REF!</v>
      </c>
      <c r="K36" s="7" t="e">
        <f>+#REF!</f>
        <v>#REF!</v>
      </c>
      <c r="L36" s="7" t="e">
        <f t="shared" si="2"/>
        <v>#REF!</v>
      </c>
      <c r="M36" s="7" t="e">
        <f>+#REF!</f>
        <v>#REF!</v>
      </c>
      <c r="N36" s="7" t="e">
        <f t="shared" si="3"/>
        <v>#REF!</v>
      </c>
      <c r="O36" s="7" t="e">
        <f>+#REF!</f>
        <v>#REF!</v>
      </c>
      <c r="P36" s="7" t="e">
        <f>+#REF!</f>
        <v>#REF!</v>
      </c>
      <c r="Q36" s="7" t="e">
        <f>+#REF!</f>
        <v>#REF!</v>
      </c>
      <c r="R36" s="7" t="e">
        <f>+#REF!</f>
        <v>#REF!</v>
      </c>
      <c r="S36" s="7" t="e">
        <f>+#REF!</f>
        <v>#REF!</v>
      </c>
      <c r="T36" s="7" t="e">
        <f>+#REF!</f>
        <v>#REF!</v>
      </c>
      <c r="U36" s="7" t="e">
        <f>+#REF!</f>
        <v>#REF!</v>
      </c>
      <c r="V36" s="7" t="e">
        <f>+#REF!</f>
        <v>#REF!</v>
      </c>
      <c r="W36" s="7">
        <v>3980673.63</v>
      </c>
      <c r="X36" s="7">
        <v>3559614.39</v>
      </c>
      <c r="Y36" s="7">
        <v>3821435.1900000004</v>
      </c>
      <c r="Z36" s="7">
        <v>3459313.9</v>
      </c>
      <c r="AA36" s="7">
        <v>3253175.35</v>
      </c>
      <c r="AB36" s="7">
        <v>3310940.06</v>
      </c>
      <c r="AC36" s="7">
        <v>3455702</v>
      </c>
      <c r="AD36" s="7">
        <v>3517904.6359999999</v>
      </c>
      <c r="AE36" s="7">
        <v>3572432.1578580001</v>
      </c>
      <c r="AF36" s="7">
        <v>3636735.9366994444</v>
      </c>
      <c r="AG36" s="116">
        <v>3711289.0234017828</v>
      </c>
      <c r="AH36" s="77" t="e">
        <f>#REF!</f>
        <v>#REF!</v>
      </c>
      <c r="AI36" s="77"/>
      <c r="AJ36" s="77"/>
      <c r="AK36" s="77"/>
      <c r="AL36" s="77"/>
      <c r="AM36" s="77"/>
      <c r="AN36" s="77"/>
      <c r="AO36" s="116"/>
      <c r="AP36" s="63"/>
      <c r="AQ36" s="63"/>
      <c r="AR36" s="54"/>
      <c r="AS36" s="54"/>
    </row>
    <row r="37" spans="2:46" s="2" customFormat="1" ht="15" customHeight="1" x14ac:dyDescent="0.25">
      <c r="B37" s="9" t="s">
        <v>1</v>
      </c>
      <c r="C37" s="7"/>
      <c r="D37" s="7" t="e">
        <f>+#REF!-#REF!-#REF!</f>
        <v>#REF!</v>
      </c>
      <c r="E37" s="7" t="e">
        <f>+#REF!-#REF!-#REF!</f>
        <v>#REF!</v>
      </c>
      <c r="F37" s="7"/>
      <c r="G37" s="7" t="e">
        <f>+#REF!-#REF!-#REF!</f>
        <v>#REF!</v>
      </c>
      <c r="H37" s="7" t="e">
        <f t="shared" si="0"/>
        <v>#REF!</v>
      </c>
      <c r="I37" s="7" t="e">
        <f>+#REF!-#REF!-#REF!</f>
        <v>#REF!</v>
      </c>
      <c r="J37" s="7" t="e">
        <f t="shared" si="1"/>
        <v>#REF!</v>
      </c>
      <c r="K37" s="7" t="e">
        <f>+#REF!-#REF!-#REF!</f>
        <v>#REF!</v>
      </c>
      <c r="L37" s="7" t="e">
        <f t="shared" si="2"/>
        <v>#REF!</v>
      </c>
      <c r="M37" s="7" t="e">
        <f>+#REF!-#REF!-#REF!</f>
        <v>#REF!</v>
      </c>
      <c r="N37" s="7" t="e">
        <f t="shared" si="3"/>
        <v>#REF!</v>
      </c>
      <c r="O37" s="7" t="e">
        <f>+#REF!-#REF!-#REF!</f>
        <v>#REF!</v>
      </c>
      <c r="P37" s="7" t="e">
        <f>+#REF!-#REF!-#REF!</f>
        <v>#REF!</v>
      </c>
      <c r="Q37" s="7" t="e">
        <f>+#REF!-#REF!-#REF!</f>
        <v>#REF!</v>
      </c>
      <c r="R37" s="7" t="e">
        <f>+#REF!-#REF!-#REF!</f>
        <v>#REF!</v>
      </c>
      <c r="S37" s="7" t="e">
        <f>+#REF!-#REF!-#REF!</f>
        <v>#REF!</v>
      </c>
      <c r="T37" s="7" t="e">
        <f>+#REF!-#REF!-#REF!</f>
        <v>#REF!</v>
      </c>
      <c r="U37" s="7" t="e">
        <f>+#REF!-#REF!-#REF!</f>
        <v>#REF!</v>
      </c>
      <c r="V37" s="7" t="e">
        <f>+#REF!-#REF!-#REF!</f>
        <v>#REF!</v>
      </c>
      <c r="W37" s="7">
        <v>5137923.43</v>
      </c>
      <c r="X37" s="7">
        <v>4909125</v>
      </c>
      <c r="Y37" s="7">
        <v>8303584.4199999999</v>
      </c>
      <c r="Z37" s="7">
        <v>6180767.1399999987</v>
      </c>
      <c r="AA37" s="7">
        <v>6495356.2299999995</v>
      </c>
      <c r="AB37" s="7">
        <v>8359638.9500000002</v>
      </c>
      <c r="AC37" s="7">
        <v>8760634</v>
      </c>
      <c r="AD37" s="7">
        <v>8998945.0399999991</v>
      </c>
      <c r="AE37" s="7">
        <v>8954164.041600002</v>
      </c>
      <c r="AF37" s="7">
        <v>9296195.0432639997</v>
      </c>
      <c r="AG37" s="116">
        <v>8963409.0704945624</v>
      </c>
      <c r="AH37" s="77" t="e">
        <f>+#REF!-#REF!-#REF!</f>
        <v>#REF!</v>
      </c>
      <c r="AI37" s="77"/>
      <c r="AJ37" s="77"/>
      <c r="AK37" s="77"/>
      <c r="AL37" s="77"/>
      <c r="AM37" s="77"/>
      <c r="AN37" s="77"/>
      <c r="AO37" s="116"/>
      <c r="AP37" s="63"/>
      <c r="AQ37" s="63"/>
      <c r="AR37" s="54"/>
      <c r="AS37" s="54"/>
    </row>
    <row r="38" spans="2:46" s="4" customFormat="1" ht="15" customHeight="1" x14ac:dyDescent="0.25">
      <c r="B38" s="12" t="s">
        <v>53</v>
      </c>
      <c r="C38" s="5"/>
      <c r="D38" s="5" t="e">
        <f>SUM(D28:D37)</f>
        <v>#REF!</v>
      </c>
      <c r="E38" s="5" t="e">
        <f>SUM(E28:E37)</f>
        <v>#REF!</v>
      </c>
      <c r="F38" s="5"/>
      <c r="G38" s="5" t="e">
        <f>SUM(G28:G37)</f>
        <v>#REF!</v>
      </c>
      <c r="H38" s="5"/>
      <c r="I38" s="5" t="e">
        <f>SUM(I28:I37)</f>
        <v>#REF!</v>
      </c>
      <c r="J38" s="5"/>
      <c r="K38" s="5" t="e">
        <f>SUM(K28:K37)</f>
        <v>#REF!</v>
      </c>
      <c r="L38" s="5"/>
      <c r="M38" s="5" t="e">
        <f>SUM(M28:M37)</f>
        <v>#REF!</v>
      </c>
      <c r="N38" s="5"/>
      <c r="O38" s="5" t="e">
        <f t="shared" ref="O38:AH38" si="4">SUM(O28:O37)</f>
        <v>#REF!</v>
      </c>
      <c r="P38" s="5" t="e">
        <f t="shared" si="4"/>
        <v>#REF!</v>
      </c>
      <c r="Q38" s="5" t="e">
        <f t="shared" si="4"/>
        <v>#REF!</v>
      </c>
      <c r="R38" s="5" t="e">
        <f t="shared" si="4"/>
        <v>#REF!</v>
      </c>
      <c r="S38" s="5" t="e">
        <f t="shared" si="4"/>
        <v>#REF!</v>
      </c>
      <c r="T38" s="5" t="e">
        <f t="shared" si="4"/>
        <v>#REF!</v>
      </c>
      <c r="U38" s="5" t="e">
        <f t="shared" si="4"/>
        <v>#REF!</v>
      </c>
      <c r="V38" s="5" t="e">
        <f>SUM(V29:V37)</f>
        <v>#REF!</v>
      </c>
      <c r="W38" s="5">
        <f t="shared" ref="W38:AF38" si="5">SUM(W29:W37)</f>
        <v>165740888.47</v>
      </c>
      <c r="X38" s="5">
        <f t="shared" si="5"/>
        <v>149668505.95000002</v>
      </c>
      <c r="Y38" s="5">
        <f t="shared" si="5"/>
        <v>160362070.19399998</v>
      </c>
      <c r="Z38" s="5">
        <f t="shared" si="5"/>
        <v>163542234.81</v>
      </c>
      <c r="AA38" s="5">
        <f t="shared" si="5"/>
        <v>170445298.37999994</v>
      </c>
      <c r="AB38" s="5">
        <f t="shared" si="5"/>
        <v>188905395.44</v>
      </c>
      <c r="AC38" s="5">
        <f t="shared" si="5"/>
        <v>181811630.31594479</v>
      </c>
      <c r="AD38" s="5">
        <f t="shared" si="5"/>
        <v>182463208.22301137</v>
      </c>
      <c r="AE38" s="5">
        <f t="shared" si="5"/>
        <v>184304141.68605831</v>
      </c>
      <c r="AF38" s="5">
        <f t="shared" si="5"/>
        <v>190595814.58129552</v>
      </c>
      <c r="AG38" s="117">
        <f t="shared" si="4"/>
        <v>196815535.41610906</v>
      </c>
      <c r="AH38" s="78" t="e">
        <f t="shared" si="4"/>
        <v>#REF!</v>
      </c>
      <c r="AI38" s="78"/>
      <c r="AJ38" s="78"/>
      <c r="AK38" s="78"/>
      <c r="AL38" s="78"/>
      <c r="AM38" s="78"/>
      <c r="AN38" s="78"/>
      <c r="AO38" s="116"/>
      <c r="AP38" s="66"/>
      <c r="AQ38" s="66"/>
      <c r="AR38" s="65"/>
      <c r="AS38" s="65"/>
    </row>
    <row r="39" spans="2:46" s="2" customFormat="1" hidden="1" x14ac:dyDescent="0.25">
      <c r="B39" s="10" t="s">
        <v>22</v>
      </c>
      <c r="C39" s="5"/>
      <c r="D39" s="5" t="e">
        <f>+#REF!</f>
        <v>#REF!</v>
      </c>
      <c r="E39" s="5" t="e">
        <f>+#REF!</f>
        <v>#REF!</v>
      </c>
      <c r="F39" s="5"/>
      <c r="G39" s="5" t="e">
        <f>+#REF!</f>
        <v>#REF!</v>
      </c>
      <c r="H39" s="5"/>
      <c r="I39" s="5" t="e">
        <f>+#REF!</f>
        <v>#REF!</v>
      </c>
      <c r="J39" s="5"/>
      <c r="K39" s="5" t="e">
        <f>+#REF!</f>
        <v>#REF!</v>
      </c>
      <c r="L39" s="5"/>
      <c r="M39" s="5" t="e">
        <f>+#REF!</f>
        <v>#REF!</v>
      </c>
      <c r="N39" s="5"/>
      <c r="O39" s="5" t="e">
        <f>+#REF!</f>
        <v>#REF!</v>
      </c>
      <c r="P39" s="5" t="e">
        <f>+#REF!</f>
        <v>#REF!</v>
      </c>
      <c r="Q39" s="5" t="e">
        <f>+#REF!</f>
        <v>#REF!</v>
      </c>
      <c r="R39" s="5" t="e">
        <f>+#REF!</f>
        <v>#REF!</v>
      </c>
      <c r="S39" s="5" t="e">
        <f>+#REF!</f>
        <v>#REF!</v>
      </c>
      <c r="T39" s="5" t="e">
        <f>+#REF!</f>
        <v>#REF!</v>
      </c>
      <c r="U39" s="5" t="e">
        <f>+#REF!</f>
        <v>#REF!</v>
      </c>
      <c r="V39" s="5" t="e">
        <f>+#REF!</f>
        <v>#REF!</v>
      </c>
      <c r="W39" s="5" t="e">
        <f>+#REF!</f>
        <v>#REF!</v>
      </c>
      <c r="X39" s="5" t="e">
        <f>+#REF!</f>
        <v>#REF!</v>
      </c>
      <c r="Y39" s="5" t="e">
        <f>+#REF!</f>
        <v>#REF!</v>
      </c>
      <c r="Z39" s="5" t="e">
        <f>+#REF!</f>
        <v>#REF!</v>
      </c>
      <c r="AA39" s="5" t="e">
        <f>+#REF!</f>
        <v>#REF!</v>
      </c>
      <c r="AB39" s="5" t="e">
        <f>+#REF!</f>
        <v>#REF!</v>
      </c>
      <c r="AG39" s="54"/>
      <c r="AH39" s="75"/>
      <c r="AI39" s="75"/>
      <c r="AJ39" s="75"/>
      <c r="AK39" s="75"/>
      <c r="AL39" s="75"/>
      <c r="AM39" s="75"/>
      <c r="AN39" s="75"/>
      <c r="AO39" s="54"/>
      <c r="AP39" s="54"/>
      <c r="AQ39" s="54"/>
      <c r="AR39" s="54"/>
      <c r="AS39" s="54"/>
    </row>
    <row r="40" spans="2:46" s="2" customFormat="1" ht="11.25" hidden="1" customHeight="1" x14ac:dyDescent="0.25">
      <c r="B40" s="10"/>
      <c r="C40" s="5"/>
      <c r="D40" s="5"/>
      <c r="E40" s="5"/>
      <c r="F40" s="5"/>
      <c r="G40" s="5" t="e">
        <f>+(G38/E38)-1</f>
        <v>#REF!</v>
      </c>
      <c r="H40" s="5"/>
      <c r="I40" s="5" t="e">
        <f>+(I38/G38)-1</f>
        <v>#REF!</v>
      </c>
      <c r="J40" s="5"/>
      <c r="K40" s="5" t="e">
        <f>+(K38/I38)-1</f>
        <v>#REF!</v>
      </c>
      <c r="L40" s="5"/>
      <c r="M40" s="5" t="e">
        <f>+(M38/K38)-1</f>
        <v>#REF!</v>
      </c>
      <c r="N40" s="5"/>
      <c r="O40" s="5" t="e">
        <f>+(O38/M38)-1</f>
        <v>#REF!</v>
      </c>
      <c r="P40" s="5" t="e">
        <f t="shared" ref="P40:AB40" si="6">+(P38/O38)-1</f>
        <v>#REF!</v>
      </c>
      <c r="Q40" s="5" t="e">
        <f t="shared" si="6"/>
        <v>#REF!</v>
      </c>
      <c r="R40" s="5" t="e">
        <f t="shared" si="6"/>
        <v>#REF!</v>
      </c>
      <c r="S40" s="5" t="e">
        <f t="shared" si="6"/>
        <v>#REF!</v>
      </c>
      <c r="T40" s="5" t="e">
        <f t="shared" si="6"/>
        <v>#REF!</v>
      </c>
      <c r="U40" s="5" t="e">
        <f t="shared" si="6"/>
        <v>#REF!</v>
      </c>
      <c r="V40" s="5" t="e">
        <f t="shared" si="6"/>
        <v>#REF!</v>
      </c>
      <c r="W40" s="5" t="e">
        <f t="shared" si="6"/>
        <v>#REF!</v>
      </c>
      <c r="X40" s="5">
        <f t="shared" si="6"/>
        <v>-9.6972947764239703E-2</v>
      </c>
      <c r="Y40" s="5">
        <f t="shared" si="6"/>
        <v>7.1448326260251216E-2</v>
      </c>
      <c r="Z40" s="5">
        <f t="shared" si="6"/>
        <v>1.9831152168045652E-2</v>
      </c>
      <c r="AA40" s="5">
        <f t="shared" si="6"/>
        <v>4.220966882359023E-2</v>
      </c>
      <c r="AB40" s="5">
        <f t="shared" si="6"/>
        <v>0.10830511158391776</v>
      </c>
      <c r="AG40" s="54"/>
      <c r="AH40" s="75"/>
      <c r="AI40" s="75"/>
      <c r="AJ40" s="75"/>
      <c r="AK40" s="75"/>
      <c r="AL40" s="75"/>
      <c r="AM40" s="75"/>
      <c r="AN40" s="75"/>
      <c r="AO40" s="54"/>
      <c r="AP40" s="54"/>
      <c r="AQ40" s="54"/>
      <c r="AR40" s="54"/>
      <c r="AS40" s="54"/>
    </row>
    <row r="41" spans="2:46" s="2" customFormat="1" ht="8.25" hidden="1" customHeight="1" x14ac:dyDescent="0.25">
      <c r="B41" s="9"/>
      <c r="C41" s="6"/>
      <c r="D41" s="6"/>
      <c r="E41" s="6" t="e">
        <f>(E38/D38)-1</f>
        <v>#REF!</v>
      </c>
      <c r="F41" s="6"/>
      <c r="G41" s="6" t="e">
        <f>(G38/E38)-1</f>
        <v>#REF!</v>
      </c>
      <c r="H41" s="6"/>
      <c r="I41" s="6" t="e">
        <f>(I38/G38)-1</f>
        <v>#REF!</v>
      </c>
      <c r="J41" s="6"/>
      <c r="K41" s="6" t="e">
        <f>(K38/I38)-1</f>
        <v>#REF!</v>
      </c>
      <c r="L41" s="6"/>
      <c r="M41" s="6" t="e">
        <f>(M38/K38)-1</f>
        <v>#REF!</v>
      </c>
      <c r="N41" s="6"/>
      <c r="O41" s="6" t="e">
        <f>(O38/M38)-1</f>
        <v>#REF!</v>
      </c>
      <c r="P41" s="6" t="e">
        <f t="shared" ref="P41:AB41" si="7">(P38/O38)-1</f>
        <v>#REF!</v>
      </c>
      <c r="Q41" s="6" t="e">
        <f t="shared" si="7"/>
        <v>#REF!</v>
      </c>
      <c r="R41" s="6" t="e">
        <f t="shared" si="7"/>
        <v>#REF!</v>
      </c>
      <c r="S41" s="6" t="e">
        <f t="shared" si="7"/>
        <v>#REF!</v>
      </c>
      <c r="T41" s="6" t="e">
        <f t="shared" si="7"/>
        <v>#REF!</v>
      </c>
      <c r="U41" s="6" t="e">
        <f t="shared" si="7"/>
        <v>#REF!</v>
      </c>
      <c r="V41" s="6" t="e">
        <f t="shared" si="7"/>
        <v>#REF!</v>
      </c>
      <c r="W41" s="6" t="e">
        <f t="shared" si="7"/>
        <v>#REF!</v>
      </c>
      <c r="X41" s="6">
        <f t="shared" si="7"/>
        <v>-9.6972947764239703E-2</v>
      </c>
      <c r="Y41" s="6">
        <f t="shared" si="7"/>
        <v>7.1448326260251216E-2</v>
      </c>
      <c r="Z41" s="6">
        <f t="shared" si="7"/>
        <v>1.9831152168045652E-2</v>
      </c>
      <c r="AA41" s="6">
        <f t="shared" si="7"/>
        <v>4.220966882359023E-2</v>
      </c>
      <c r="AB41" s="6">
        <f t="shared" si="7"/>
        <v>0.10830511158391776</v>
      </c>
      <c r="AG41" s="54"/>
      <c r="AH41" s="75"/>
      <c r="AI41" s="75"/>
      <c r="AJ41" s="75"/>
      <c r="AK41" s="75"/>
      <c r="AL41" s="75"/>
      <c r="AM41" s="75"/>
      <c r="AN41" s="75"/>
      <c r="AO41" s="54"/>
      <c r="AP41" s="54"/>
      <c r="AQ41" s="54"/>
      <c r="AR41" s="54"/>
      <c r="AS41" s="54"/>
    </row>
    <row r="42" spans="2:46" s="2" customFormat="1" ht="8.25" hidden="1" customHeight="1" x14ac:dyDescent="0.25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G42" s="54"/>
      <c r="AH42" s="75"/>
      <c r="AI42" s="75"/>
      <c r="AJ42" s="75"/>
      <c r="AK42" s="75"/>
      <c r="AL42" s="75"/>
      <c r="AM42" s="75"/>
      <c r="AN42" s="75"/>
      <c r="AO42" s="54"/>
      <c r="AP42" s="54"/>
      <c r="AQ42" s="54"/>
      <c r="AR42" s="54"/>
      <c r="AS42" s="54"/>
    </row>
    <row r="43" spans="2:46" s="2" customFormat="1" ht="13.9" customHeight="1" x14ac:dyDescent="0.25">
      <c r="B43" s="10" t="s">
        <v>23</v>
      </c>
      <c r="C43" s="7"/>
      <c r="D43" s="7"/>
      <c r="E43" s="7"/>
      <c r="F43" s="7"/>
      <c r="G43" s="7" t="s">
        <v>40</v>
      </c>
      <c r="H43" s="7"/>
      <c r="I43" s="7" t="s">
        <v>40</v>
      </c>
      <c r="J43" s="7"/>
      <c r="K43" s="7" t="s">
        <v>40</v>
      </c>
      <c r="L43" s="7"/>
      <c r="M43" s="7" t="s">
        <v>40</v>
      </c>
      <c r="N43" s="7"/>
      <c r="O43" s="7" t="s">
        <v>40</v>
      </c>
      <c r="P43" s="7" t="s">
        <v>40</v>
      </c>
      <c r="Q43" s="7" t="s">
        <v>40</v>
      </c>
      <c r="R43" s="7" t="s">
        <v>40</v>
      </c>
      <c r="S43" s="7" t="s">
        <v>40</v>
      </c>
      <c r="T43" s="7" t="s">
        <v>40</v>
      </c>
      <c r="U43" s="7" t="s">
        <v>40</v>
      </c>
      <c r="V43" s="7" t="s">
        <v>40</v>
      </c>
      <c r="W43" s="7" t="s">
        <v>40</v>
      </c>
      <c r="X43" s="7" t="s">
        <v>40</v>
      </c>
      <c r="Y43" s="7" t="s">
        <v>40</v>
      </c>
      <c r="Z43" s="7" t="s">
        <v>40</v>
      </c>
      <c r="AA43" s="7" t="s">
        <v>40</v>
      </c>
      <c r="AB43" s="98"/>
      <c r="AC43" s="98"/>
      <c r="AD43" s="135"/>
      <c r="AE43" s="98"/>
      <c r="AF43" s="98"/>
      <c r="AG43" s="98"/>
      <c r="AH43" s="79"/>
      <c r="AI43" s="79"/>
      <c r="AJ43" s="79"/>
      <c r="AK43" s="79"/>
      <c r="AL43" s="79"/>
      <c r="AM43" s="79"/>
      <c r="AN43" s="79"/>
      <c r="AO43" s="138"/>
      <c r="AP43" s="129" t="s">
        <v>83</v>
      </c>
      <c r="AQ43" s="129" t="s">
        <v>84</v>
      </c>
      <c r="AR43" s="129" t="s">
        <v>85</v>
      </c>
      <c r="AS43" s="129" t="s">
        <v>86</v>
      </c>
      <c r="AT43" s="129" t="s">
        <v>87</v>
      </c>
    </row>
    <row r="44" spans="2:46" s="113" customFormat="1" ht="15" hidden="1" customHeight="1" x14ac:dyDescent="0.25">
      <c r="B44" s="101" t="s">
        <v>164</v>
      </c>
      <c r="C44" s="102"/>
      <c r="D44" s="102" t="e">
        <f>+#REF!</f>
        <v>#REF!</v>
      </c>
      <c r="E44" s="102" t="e">
        <f>+#REF!</f>
        <v>#REF!</v>
      </c>
      <c r="F44" s="102"/>
      <c r="G44" s="102" t="e">
        <f>+#REF!</f>
        <v>#REF!</v>
      </c>
      <c r="H44" s="102"/>
      <c r="I44" s="102" t="e">
        <f>+#REF!</f>
        <v>#REF!</v>
      </c>
      <c r="J44" s="102"/>
      <c r="K44" s="102" t="e">
        <f>+#REF!</f>
        <v>#REF!</v>
      </c>
      <c r="L44" s="102"/>
      <c r="M44" s="102" t="e">
        <f>+#REF!</f>
        <v>#REF!</v>
      </c>
      <c r="N44" s="102"/>
      <c r="O44" s="102" t="e">
        <f>+#REF!</f>
        <v>#REF!</v>
      </c>
      <c r="P44" s="102" t="e">
        <f>+#REF!</f>
        <v>#REF!</v>
      </c>
      <c r="Q44" s="102" t="e">
        <f>+#REF!</f>
        <v>#REF!</v>
      </c>
      <c r="R44" s="102" t="e">
        <f>+#REF!</f>
        <v>#REF!</v>
      </c>
      <c r="S44" s="102" t="e">
        <f>+#REF!</f>
        <v>#REF!</v>
      </c>
      <c r="T44" s="102" t="e">
        <f>+#REF!</f>
        <v>#REF!</v>
      </c>
      <c r="U44" s="102" t="e">
        <f>+#REF!</f>
        <v>#REF!</v>
      </c>
      <c r="V44" s="102" t="e">
        <f>+#REF!</f>
        <v>#REF!</v>
      </c>
      <c r="W44" s="102">
        <v>149329688.48000002</v>
      </c>
      <c r="X44" s="102">
        <v>146037517.81</v>
      </c>
      <c r="Y44" s="102">
        <v>120301536.12999995</v>
      </c>
      <c r="Z44" s="102">
        <v>124439750.62999998</v>
      </c>
      <c r="AA44" s="102">
        <v>134593756.32999998</v>
      </c>
      <c r="AB44" s="114">
        <v>143608655.86999995</v>
      </c>
      <c r="AC44" s="102">
        <v>144068208.60607645</v>
      </c>
      <c r="AD44" s="102">
        <v>148321408.24166375</v>
      </c>
      <c r="AE44" s="102">
        <v>150116663.65782374</v>
      </c>
      <c r="AF44" s="102">
        <v>152035882.39800423</v>
      </c>
      <c r="AG44" s="114">
        <v>154196453.468317</v>
      </c>
      <c r="AH44" s="115" t="e">
        <f>#REF!</f>
        <v>#REF!</v>
      </c>
      <c r="AI44" s="115"/>
      <c r="AJ44" s="115"/>
      <c r="AK44" s="115"/>
      <c r="AL44" s="115"/>
      <c r="AM44" s="115"/>
      <c r="AN44" s="115"/>
      <c r="AO44" s="114"/>
      <c r="AP44" s="130">
        <f>+AC44+AC46+AC48</f>
        <v>144068208.60607645</v>
      </c>
      <c r="AQ44" s="130">
        <f>+AD44+AD46+AD48</f>
        <v>150407209.78474379</v>
      </c>
      <c r="AR44" s="130">
        <f>+AE44+AE46+AE48</f>
        <v>152643849.45335424</v>
      </c>
      <c r="AS44" s="130">
        <f>+AF44+AF46+AF48</f>
        <v>155055588.68403319</v>
      </c>
      <c r="AT44" s="131"/>
    </row>
    <row r="45" spans="2:46" s="100" customFormat="1" hidden="1" x14ac:dyDescent="0.25">
      <c r="B45" s="98"/>
      <c r="C45" s="98"/>
      <c r="D45" s="98"/>
      <c r="E45" s="98"/>
      <c r="F45" s="98"/>
      <c r="G45" s="98"/>
      <c r="H45" s="98"/>
      <c r="I45" s="98" t="e">
        <f>+(I44/G44)-1</f>
        <v>#REF!</v>
      </c>
      <c r="J45" s="98"/>
      <c r="K45" s="98" t="e">
        <f>+(K44/I44)-1</f>
        <v>#REF!</v>
      </c>
      <c r="L45" s="98"/>
      <c r="M45" s="98" t="e">
        <f>+(M44/K44)-1</f>
        <v>#REF!</v>
      </c>
      <c r="N45" s="98"/>
      <c r="O45" s="98" t="e">
        <f>+(O44/M44)-1</f>
        <v>#REF!</v>
      </c>
      <c r="P45" s="98" t="e">
        <f t="shared" ref="P45" si="8">+(P44/O44)-1</f>
        <v>#REF!</v>
      </c>
      <c r="Q45" s="98" t="e">
        <f t="shared" ref="Q45" si="9">+(Q44/P44)-1</f>
        <v>#REF!</v>
      </c>
      <c r="R45" s="98" t="e">
        <f t="shared" ref="R45" si="10">+(R44/Q44)-1</f>
        <v>#REF!</v>
      </c>
      <c r="S45" s="98" t="e">
        <f t="shared" ref="S45" si="11">+(S44/R44)-1</f>
        <v>#REF!</v>
      </c>
      <c r="T45" s="98" t="e">
        <f t="shared" ref="T45" si="12">+(T44/S44)-1</f>
        <v>#REF!</v>
      </c>
      <c r="U45" s="98" t="e">
        <f t="shared" ref="U45" si="13">+(U44/T44)-1</f>
        <v>#REF!</v>
      </c>
      <c r="V45" s="98" t="e">
        <f t="shared" ref="V45" si="14">+(V44/U44)-1</f>
        <v>#REF!</v>
      </c>
      <c r="W45" s="98" t="e">
        <f t="shared" ref="W45" si="15">+(W44/V44)-1</f>
        <v>#REF!</v>
      </c>
      <c r="X45" s="98">
        <f t="shared" ref="X45" si="16">+(X44/W44)-1</f>
        <v>-2.2046323832256243E-2</v>
      </c>
      <c r="Y45" s="98">
        <f t="shared" ref="Y45" si="17">+(Y44/X44)-1</f>
        <v>-0.17622856144051613</v>
      </c>
      <c r="Z45" s="98">
        <f t="shared" ref="Z45" si="18">+(Z44/Y44)-1</f>
        <v>3.439868378345734E-2</v>
      </c>
      <c r="AA45" s="98">
        <f t="shared" ref="AA45" si="19">+(AA44/Z44)-1</f>
        <v>8.1597766377651926E-2</v>
      </c>
      <c r="AB45" s="98">
        <f t="shared" ref="AB45" si="20">+(AB44/AA44)-1</f>
        <v>6.6978586420435748E-2</v>
      </c>
      <c r="AC45" s="98">
        <f t="shared" ref="AC45" si="21">+(AC44/AB44)-1</f>
        <v>3.2000350765242214E-3</v>
      </c>
      <c r="AD45" s="98">
        <f t="shared" ref="AD45" si="22">+(AD44/AC44)-1</f>
        <v>2.9522124809761241E-2</v>
      </c>
      <c r="AE45" s="98">
        <f t="shared" ref="AE45" si="23">+(AE44/AD44)-1</f>
        <v>1.2103818575097014E-2</v>
      </c>
      <c r="AF45" s="98">
        <f t="shared" ref="AF45:AG45" si="24">+(AF44/AE44)-1</f>
        <v>1.2784848086919709E-2</v>
      </c>
      <c r="AG45" s="98">
        <f t="shared" si="24"/>
        <v>1.4210928606029682E-2</v>
      </c>
      <c r="AH45" s="99"/>
      <c r="AI45" s="99"/>
      <c r="AJ45" s="99"/>
      <c r="AK45" s="99"/>
      <c r="AL45" s="99"/>
      <c r="AM45" s="99"/>
      <c r="AN45" s="99"/>
      <c r="AO45" s="139"/>
      <c r="AP45" s="132"/>
      <c r="AQ45" s="132"/>
      <c r="AR45" s="132"/>
      <c r="AS45" s="132"/>
      <c r="AT45" s="133"/>
    </row>
    <row r="46" spans="2:46" s="100" customFormat="1" hidden="1" x14ac:dyDescent="0.25">
      <c r="B46" s="101" t="s">
        <v>145</v>
      </c>
      <c r="C46" s="9"/>
      <c r="D46" s="29"/>
      <c r="E46" s="29"/>
      <c r="F46" s="29"/>
      <c r="G46" s="29"/>
      <c r="H46" s="29"/>
      <c r="I46" s="31"/>
      <c r="J46" s="31"/>
      <c r="K46" s="31"/>
      <c r="L46" s="31"/>
      <c r="M46" s="31"/>
      <c r="N46" s="31"/>
      <c r="O46" s="31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102"/>
      <c r="AC46" s="102"/>
      <c r="AD46" s="102">
        <f>+((AD85-AD84)*(AC44+AC46))+AC46</f>
        <v>1941733.3344739818</v>
      </c>
      <c r="AE46" s="102">
        <f>+((AE85-AE84)*(AD44+AD46))+AD46</f>
        <v>2376922.653954369</v>
      </c>
      <c r="AF46" s="102">
        <f>+((AF85-AF84)*(AE44+AE46))+AE46</f>
        <v>2867212.6997171622</v>
      </c>
      <c r="AG46" s="102">
        <f>+((AG85-AG84)*(AF44+AF46))+AF46</f>
        <v>3299248.4910916756</v>
      </c>
      <c r="AH46" s="99"/>
      <c r="AI46" s="99"/>
      <c r="AJ46" s="99"/>
      <c r="AK46" s="99"/>
      <c r="AL46" s="99"/>
      <c r="AM46" s="99"/>
      <c r="AN46" s="99"/>
      <c r="AO46" s="139"/>
      <c r="AP46" s="132">
        <f>+(AP44-AB44)/AB44</f>
        <v>3.2000350765242782E-3</v>
      </c>
      <c r="AQ46" s="132">
        <f>+(AQ44-AP44+AC48)/AP44</f>
        <v>4.399999999999981E-2</v>
      </c>
      <c r="AR46" s="132">
        <f>+(AR44-AQ44+AD48)/AQ44</f>
        <v>1.5828415942451796E-2</v>
      </c>
      <c r="AS46" s="132">
        <f>+(AS44-AR44+AE48)/AR44</f>
        <v>1.6784183453379134E-2</v>
      </c>
      <c r="AT46" s="133"/>
    </row>
    <row r="47" spans="2:46" s="100" customFormat="1" hidden="1" x14ac:dyDescent="0.25">
      <c r="B47" s="101" t="s">
        <v>146</v>
      </c>
      <c r="C47" s="9"/>
      <c r="D47" s="29"/>
      <c r="E47" s="29"/>
      <c r="F47" s="29"/>
      <c r="G47" s="29"/>
      <c r="H47" s="29"/>
      <c r="I47" s="31"/>
      <c r="J47" s="31"/>
      <c r="K47" s="31"/>
      <c r="L47" s="31"/>
      <c r="M47" s="31"/>
      <c r="N47" s="31"/>
      <c r="O47" s="31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102"/>
      <c r="AC47" s="102">
        <f>+(AC86*AC90)+AB47</f>
        <v>0</v>
      </c>
      <c r="AD47" s="102">
        <f>+(AD86*AD90)+(AC47*(1+AD85))</f>
        <v>337931.99999999994</v>
      </c>
      <c r="AE47" s="102">
        <f>+(AE86*AE90)+(AD47*(1+AE85))</f>
        <v>343000.97999999992</v>
      </c>
      <c r="AF47" s="102">
        <f>+(AF86*AF90)+(AE47*(1+AF85))</f>
        <v>348488.99567999993</v>
      </c>
      <c r="AG47" s="102">
        <f>+(AG86*AG90)+(AF47*(1+AG85))</f>
        <v>354413.30860655988</v>
      </c>
      <c r="AH47" s="99"/>
      <c r="AI47" s="99"/>
      <c r="AJ47" s="99"/>
      <c r="AK47" s="99"/>
      <c r="AL47" s="99"/>
      <c r="AM47" s="99"/>
      <c r="AN47" s="99"/>
      <c r="AO47" s="139"/>
      <c r="AP47" s="134">
        <f>+AP44-AB44</f>
        <v>459552.73607650399</v>
      </c>
      <c r="AQ47" s="132"/>
      <c r="AR47" s="132"/>
      <c r="AS47" s="132"/>
      <c r="AT47" s="133"/>
    </row>
    <row r="48" spans="2:46" s="100" customFormat="1" hidden="1" x14ac:dyDescent="0.25">
      <c r="B48" s="101" t="s">
        <v>147</v>
      </c>
      <c r="C48" s="9"/>
      <c r="D48" s="29"/>
      <c r="E48" s="29"/>
      <c r="F48" s="29"/>
      <c r="G48" s="29"/>
      <c r="H48" s="29"/>
      <c r="I48" s="31"/>
      <c r="J48" s="31"/>
      <c r="K48" s="31"/>
      <c r="L48" s="31"/>
      <c r="M48" s="31"/>
      <c r="N48" s="31"/>
      <c r="O48" s="31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02"/>
      <c r="AC48" s="102">
        <f>+'Exhibit 12.10'!E35*'Summary Graph'!AB44</f>
        <v>0</v>
      </c>
      <c r="AD48" s="102">
        <f>+'Exhibit 12.10'!F35*('Summary Graph'!AC44+AC46)</f>
        <v>144068.20860607646</v>
      </c>
      <c r="AE48" s="102">
        <f>+'Exhibit 12.10'!G35*('Summary Graph'!AD44+AD46)</f>
        <v>150263.14157613771</v>
      </c>
      <c r="AF48" s="102">
        <f>+'Exhibit 12.10'!H35*('Summary Graph'!AE44+AE46)</f>
        <v>152493.58631177811</v>
      </c>
      <c r="AG48" s="102">
        <f>+'Exhibit 12.10'!I35*('Summary Graph'!AF44+AF46)</f>
        <v>154903.09509772141</v>
      </c>
      <c r="AH48" s="99"/>
      <c r="AI48" s="99"/>
      <c r="AJ48" s="99"/>
      <c r="AK48" s="99"/>
      <c r="AL48" s="99"/>
      <c r="AM48" s="99"/>
      <c r="AN48" s="99"/>
      <c r="AO48" s="139"/>
      <c r="AP48" s="132"/>
      <c r="AQ48" s="132"/>
      <c r="AR48" s="132"/>
      <c r="AS48" s="132"/>
      <c r="AT48" s="133"/>
    </row>
    <row r="49" spans="2:46" s="100" customFormat="1" hidden="1" x14ac:dyDescent="0.25">
      <c r="B49" s="101" t="s">
        <v>163</v>
      </c>
      <c r="C49" s="9"/>
      <c r="D49" s="29"/>
      <c r="E49" s="29"/>
      <c r="F49" s="29"/>
      <c r="G49" s="29"/>
      <c r="H49" s="29"/>
      <c r="I49" s="31"/>
      <c r="J49" s="31"/>
      <c r="K49" s="31"/>
      <c r="L49" s="31"/>
      <c r="M49" s="31"/>
      <c r="N49" s="31"/>
      <c r="O49" s="31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02"/>
      <c r="AC49" s="102"/>
      <c r="AD49" s="102"/>
      <c r="AE49" s="102"/>
      <c r="AF49" s="102"/>
      <c r="AG49" s="102"/>
      <c r="AH49" s="99"/>
      <c r="AI49" s="99"/>
      <c r="AJ49" s="99"/>
      <c r="AK49" s="99"/>
      <c r="AL49" s="99"/>
      <c r="AM49" s="99"/>
      <c r="AN49" s="99"/>
      <c r="AO49" s="139"/>
      <c r="AP49" s="132"/>
      <c r="AQ49" s="132"/>
      <c r="AR49" s="132"/>
      <c r="AS49" s="132"/>
      <c r="AT49" s="133"/>
    </row>
    <row r="50" spans="2:46" s="100" customFormat="1" x14ac:dyDescent="0.25">
      <c r="B50" s="9" t="s">
        <v>133</v>
      </c>
      <c r="C50" s="9"/>
      <c r="D50" s="29"/>
      <c r="E50" s="29"/>
      <c r="F50" s="29"/>
      <c r="G50" s="29"/>
      <c r="H50" s="29"/>
      <c r="I50" s="31"/>
      <c r="J50" s="31"/>
      <c r="K50" s="31"/>
      <c r="L50" s="31"/>
      <c r="M50" s="31"/>
      <c r="N50" s="31"/>
      <c r="O50" s="31"/>
      <c r="P50" s="7"/>
      <c r="Q50" s="7"/>
      <c r="R50" s="7"/>
      <c r="S50" s="7"/>
      <c r="T50" s="7"/>
      <c r="U50" s="7"/>
      <c r="V50" s="7"/>
      <c r="W50" s="7">
        <v>149329688.55330428</v>
      </c>
      <c r="X50" s="7">
        <v>146037517.81</v>
      </c>
      <c r="Y50" s="7">
        <v>120301536.12999995</v>
      </c>
      <c r="Z50" s="7">
        <v>124439750.62999998</v>
      </c>
      <c r="AA50" s="7">
        <v>134593756.32999998</v>
      </c>
      <c r="AB50" s="7">
        <f>+AB44</f>
        <v>143608655.86999995</v>
      </c>
      <c r="AC50" s="7">
        <f>+AC44+AC46+AC47+AC48</f>
        <v>144068208.60607645</v>
      </c>
      <c r="AD50" s="7">
        <f t="shared" ref="AD50:AG50" si="25">+AD44+AD46+AD47+AD48</f>
        <v>150745141.78474379</v>
      </c>
      <c r="AE50" s="7">
        <f t="shared" si="25"/>
        <v>152986850.43335423</v>
      </c>
      <c r="AF50" s="7">
        <f t="shared" si="25"/>
        <v>155404077.67971319</v>
      </c>
      <c r="AG50" s="7">
        <f t="shared" si="25"/>
        <v>158005018.36311296</v>
      </c>
      <c r="AH50" s="99"/>
      <c r="AI50" s="99"/>
      <c r="AJ50" s="99"/>
      <c r="AK50" s="99"/>
      <c r="AL50" s="99"/>
      <c r="AM50" s="99"/>
      <c r="AN50" s="99"/>
      <c r="AO50" s="139"/>
      <c r="AP50" s="132">
        <f>+(AC50-AB50)/AB50</f>
        <v>3.2000350765242782E-3</v>
      </c>
      <c r="AQ50" s="132">
        <f t="shared" ref="AQ50:AS50" si="26">+(AD50-AC50)/AC50</f>
        <v>4.6345638939149829E-2</v>
      </c>
      <c r="AR50" s="132">
        <f t="shared" si="26"/>
        <v>1.4870851704206071E-2</v>
      </c>
      <c r="AS50" s="132">
        <f t="shared" si="26"/>
        <v>1.5800228840007261E-2</v>
      </c>
      <c r="AT50" s="132">
        <f>+(AG50-AF50)/AF50</f>
        <v>1.6736630867307669E-2</v>
      </c>
    </row>
    <row r="51" spans="2:46" s="100" customFormat="1" hidden="1" x14ac:dyDescent="0.25">
      <c r="B51" s="9"/>
      <c r="C51" s="9"/>
      <c r="D51" s="29"/>
      <c r="E51" s="29"/>
      <c r="F51" s="29"/>
      <c r="G51" s="29"/>
      <c r="H51" s="29"/>
      <c r="I51" s="31"/>
      <c r="J51" s="31"/>
      <c r="K51" s="31"/>
      <c r="L51" s="31"/>
      <c r="M51" s="31"/>
      <c r="N51" s="31"/>
      <c r="O51" s="31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116"/>
      <c r="AH51" s="99"/>
      <c r="AI51" s="99"/>
      <c r="AJ51" s="99"/>
      <c r="AK51" s="99"/>
      <c r="AL51" s="99"/>
      <c r="AM51" s="99"/>
      <c r="AN51" s="99"/>
      <c r="AO51" s="139"/>
      <c r="AP51" s="72"/>
      <c r="AQ51" s="72"/>
      <c r="AR51" s="72"/>
      <c r="AS51" s="72"/>
    </row>
    <row r="52" spans="2:46" s="2" customFormat="1" ht="15" customHeight="1" x14ac:dyDescent="0.25">
      <c r="B52" s="9" t="s">
        <v>4</v>
      </c>
      <c r="C52" s="7"/>
      <c r="D52" s="7" t="e">
        <f>+#REF!</f>
        <v>#REF!</v>
      </c>
      <c r="E52" s="7" t="e">
        <f>+#REF!</f>
        <v>#REF!</v>
      </c>
      <c r="F52" s="7"/>
      <c r="G52" s="7" t="e">
        <f>+#REF!</f>
        <v>#REF!</v>
      </c>
      <c r="H52" s="7"/>
      <c r="I52" s="7" t="e">
        <f>+#REF!</f>
        <v>#REF!</v>
      </c>
      <c r="J52" s="7"/>
      <c r="K52" s="7" t="e">
        <f>+#REF!</f>
        <v>#REF!</v>
      </c>
      <c r="L52" s="7"/>
      <c r="M52" s="7" t="e">
        <f>+#REF!</f>
        <v>#REF!</v>
      </c>
      <c r="N52" s="7"/>
      <c r="O52" s="7" t="e">
        <f>+#REF!</f>
        <v>#REF!</v>
      </c>
      <c r="P52" s="7" t="e">
        <f>+#REF!</f>
        <v>#REF!</v>
      </c>
      <c r="Q52" s="7" t="e">
        <f>+#REF!</f>
        <v>#REF!</v>
      </c>
      <c r="R52" s="7" t="e">
        <f>+#REF!</f>
        <v>#REF!</v>
      </c>
      <c r="S52" s="7" t="e">
        <f>+#REF!</f>
        <v>#REF!</v>
      </c>
      <c r="T52" s="7" t="e">
        <f>+#REF!</f>
        <v>#REF!</v>
      </c>
      <c r="U52" s="7" t="e">
        <f>+#REF!</f>
        <v>#REF!</v>
      </c>
      <c r="V52" s="7" t="e">
        <f>+#REF!</f>
        <v>#REF!</v>
      </c>
      <c r="W52" s="7">
        <v>24598164.810000002</v>
      </c>
      <c r="X52" s="7">
        <v>7940032.0000000009</v>
      </c>
      <c r="Y52" s="7">
        <v>8091882.9999999972</v>
      </c>
      <c r="Z52" s="7">
        <v>9566618.7800000012</v>
      </c>
      <c r="AA52" s="7">
        <v>10412932.819999998</v>
      </c>
      <c r="AB52" s="7">
        <v>8896262.1900000013</v>
      </c>
      <c r="AC52" s="7">
        <v>8397394</v>
      </c>
      <c r="AD52" s="7">
        <v>8149629.5674999999</v>
      </c>
      <c r="AE52" s="7">
        <v>8233783.5706462506</v>
      </c>
      <c r="AF52" s="7">
        <v>8379892.8993427921</v>
      </c>
      <c r="AG52" s="116">
        <v>8574092.4787579309</v>
      </c>
      <c r="AH52" s="77" t="e">
        <f>#REF!</f>
        <v>#REF!</v>
      </c>
      <c r="AI52" s="77"/>
      <c r="AJ52" s="77"/>
      <c r="AK52" s="77"/>
      <c r="AL52" s="77"/>
      <c r="AM52" s="77"/>
      <c r="AN52" s="77"/>
      <c r="AO52" s="116"/>
      <c r="AP52" s="63"/>
      <c r="AQ52" s="63"/>
      <c r="AR52" s="54"/>
      <c r="AS52" s="54"/>
    </row>
    <row r="53" spans="2:46" s="2" customFormat="1" ht="15" customHeight="1" x14ac:dyDescent="0.25">
      <c r="B53" s="9" t="s">
        <v>5</v>
      </c>
      <c r="C53" s="7"/>
      <c r="D53" s="7" t="e">
        <f>+#REF!</f>
        <v>#REF!</v>
      </c>
      <c r="E53" s="7" t="e">
        <f>+#REF!</f>
        <v>#REF!</v>
      </c>
      <c r="F53" s="7"/>
      <c r="G53" s="7" t="e">
        <f>+#REF!</f>
        <v>#REF!</v>
      </c>
      <c r="H53" s="7"/>
      <c r="I53" s="7" t="e">
        <f>+#REF!</f>
        <v>#REF!</v>
      </c>
      <c r="J53" s="7"/>
      <c r="K53" s="7" t="e">
        <f>+#REF!</f>
        <v>#REF!</v>
      </c>
      <c r="L53" s="7"/>
      <c r="M53" s="7" t="e">
        <f>+#REF!</f>
        <v>#REF!</v>
      </c>
      <c r="N53" s="7"/>
      <c r="O53" s="7" t="e">
        <f>+#REF!</f>
        <v>#REF!</v>
      </c>
      <c r="P53" s="7" t="e">
        <f>+#REF!</f>
        <v>#REF!</v>
      </c>
      <c r="Q53" s="7" t="e">
        <f>+#REF!</f>
        <v>#REF!</v>
      </c>
      <c r="R53" s="7" t="e">
        <f>+#REF!</f>
        <v>#REF!</v>
      </c>
      <c r="S53" s="7" t="e">
        <f>+#REF!</f>
        <v>#REF!</v>
      </c>
      <c r="T53" s="7" t="e">
        <f>+#REF!</f>
        <v>#REF!</v>
      </c>
      <c r="U53" s="7" t="e">
        <f>+#REF!</f>
        <v>#REF!</v>
      </c>
      <c r="V53" s="7" t="e">
        <f>+#REF!</f>
        <v>#REF!</v>
      </c>
      <c r="W53" s="7">
        <v>428976.65</v>
      </c>
      <c r="X53" s="7">
        <v>21746187</v>
      </c>
      <c r="Y53" s="7">
        <v>19707895.557000004</v>
      </c>
      <c r="Z53" s="7">
        <v>24211228.940000009</v>
      </c>
      <c r="AA53" s="7">
        <v>22470731.32</v>
      </c>
      <c r="AB53" s="7">
        <v>28422795.529999994</v>
      </c>
      <c r="AC53" s="7">
        <v>26119884</v>
      </c>
      <c r="AD53" s="7">
        <v>26926498.835000001</v>
      </c>
      <c r="AE53" s="7">
        <v>27342486.536385</v>
      </c>
      <c r="AF53" s="7">
        <v>27934605.418349922</v>
      </c>
      <c r="AG53" s="116">
        <v>28475254.684733532</v>
      </c>
      <c r="AH53" s="77" t="e">
        <f>#REF!</f>
        <v>#REF!</v>
      </c>
      <c r="AI53" s="77"/>
      <c r="AJ53" s="77"/>
      <c r="AK53" s="77"/>
      <c r="AL53" s="77"/>
      <c r="AM53" s="77"/>
      <c r="AN53" s="77"/>
      <c r="AO53" s="116"/>
      <c r="AP53" s="72"/>
      <c r="AQ53" s="63"/>
      <c r="AR53" s="54"/>
      <c r="AS53" s="54"/>
    </row>
    <row r="54" spans="2:46" s="2" customFormat="1" ht="15" customHeight="1" x14ac:dyDescent="0.25">
      <c r="B54" s="9" t="s">
        <v>6</v>
      </c>
      <c r="C54" s="7"/>
      <c r="D54" s="7" t="e">
        <f>+#REF!</f>
        <v>#REF!</v>
      </c>
      <c r="E54" s="7" t="e">
        <f>+#REF!</f>
        <v>#REF!</v>
      </c>
      <c r="F54" s="7"/>
      <c r="G54" s="7" t="e">
        <f>+#REF!</f>
        <v>#REF!</v>
      </c>
      <c r="H54" s="7"/>
      <c r="I54" s="7" t="e">
        <f>+#REF!</f>
        <v>#REF!</v>
      </c>
      <c r="J54" s="7"/>
      <c r="K54" s="7" t="e">
        <f>+#REF!</f>
        <v>#REF!</v>
      </c>
      <c r="L54" s="7"/>
      <c r="M54" s="7" t="e">
        <f>+#REF!</f>
        <v>#REF!</v>
      </c>
      <c r="N54" s="7"/>
      <c r="O54" s="7" t="e">
        <f>+#REF!</f>
        <v>#REF!</v>
      </c>
      <c r="P54" s="7" t="e">
        <f>+#REF!</f>
        <v>#REF!</v>
      </c>
      <c r="Q54" s="7" t="e">
        <f>+#REF!</f>
        <v>#REF!</v>
      </c>
      <c r="R54" s="7" t="e">
        <f>+#REF!</f>
        <v>#REF!</v>
      </c>
      <c r="S54" s="7" t="e">
        <f>+#REF!</f>
        <v>#REF!</v>
      </c>
      <c r="T54" s="7" t="e">
        <f>+#REF!</f>
        <v>#REF!</v>
      </c>
      <c r="U54" s="7" t="e">
        <f>+#REF!</f>
        <v>#REF!</v>
      </c>
      <c r="V54" s="7" t="e">
        <f>+#REF!</f>
        <v>#REF!</v>
      </c>
      <c r="W54" s="7">
        <v>2888498.51</v>
      </c>
      <c r="X54" s="7">
        <v>385399</v>
      </c>
      <c r="Y54" s="7">
        <v>219439.11999999997</v>
      </c>
      <c r="Z54" s="7">
        <v>370674.00000000012</v>
      </c>
      <c r="AA54" s="7">
        <v>307227.63</v>
      </c>
      <c r="AB54" s="7">
        <v>337450.21999999991</v>
      </c>
      <c r="AC54" s="7">
        <v>499801</v>
      </c>
      <c r="AD54" s="7">
        <v>508066.49400000001</v>
      </c>
      <c r="AE54" s="7">
        <v>515941.52465700003</v>
      </c>
      <c r="AF54" s="7">
        <v>525228.47210082598</v>
      </c>
      <c r="AG54" s="116">
        <v>535995.65577889292</v>
      </c>
      <c r="AH54" s="77" t="e">
        <f>#REF!</f>
        <v>#REF!</v>
      </c>
      <c r="AI54" s="77"/>
      <c r="AJ54" s="77"/>
      <c r="AK54" s="77"/>
      <c r="AL54" s="77"/>
      <c r="AM54" s="77"/>
      <c r="AN54" s="77"/>
      <c r="AO54" s="116"/>
      <c r="AP54" s="63"/>
      <c r="AQ54" s="63"/>
      <c r="AR54" s="54"/>
      <c r="AS54" s="54"/>
    </row>
    <row r="55" spans="2:46" s="2" customFormat="1" ht="15" customHeight="1" x14ac:dyDescent="0.25">
      <c r="B55" s="9" t="s">
        <v>64</v>
      </c>
      <c r="C55" s="7"/>
      <c r="D55" s="7" t="e">
        <f>+#REF!</f>
        <v>#REF!</v>
      </c>
      <c r="E55" s="7" t="e">
        <f>+#REF!</f>
        <v>#REF!</v>
      </c>
      <c r="F55" s="7"/>
      <c r="G55" s="7" t="e">
        <f>+#REF!</f>
        <v>#REF!</v>
      </c>
      <c r="H55" s="7"/>
      <c r="I55" s="7" t="e">
        <f>+#REF!</f>
        <v>#REF!</v>
      </c>
      <c r="J55" s="7"/>
      <c r="K55" s="7" t="e">
        <f>+#REF!</f>
        <v>#REF!</v>
      </c>
      <c r="L55" s="7"/>
      <c r="M55" s="7" t="e">
        <f>+#REF!</f>
        <v>#REF!</v>
      </c>
      <c r="N55" s="7"/>
      <c r="O55" s="7" t="e">
        <f>+#REF!</f>
        <v>#REF!</v>
      </c>
      <c r="P55" s="7" t="e">
        <f>+#REF!</f>
        <v>#REF!</v>
      </c>
      <c r="Q55" s="7" t="e">
        <f>+#REF!</f>
        <v>#REF!</v>
      </c>
      <c r="R55" s="7" t="e">
        <f>+#REF!</f>
        <v>#REF!</v>
      </c>
      <c r="S55" s="7" t="e">
        <f>+#REF!</f>
        <v>#REF!</v>
      </c>
      <c r="T55" s="7" t="e">
        <f>+#REF!</f>
        <v>#REF!</v>
      </c>
      <c r="U55" s="7" t="e">
        <f>+#REF!</f>
        <v>#REF!</v>
      </c>
      <c r="V55" s="7" t="e">
        <f>+#REF!</f>
        <v>#REF!</v>
      </c>
      <c r="W55" s="7">
        <v>4018652.58</v>
      </c>
      <c r="X55" s="7">
        <v>2537128</v>
      </c>
      <c r="Y55" s="7">
        <v>2428640.3699999996</v>
      </c>
      <c r="Z55" s="7">
        <v>2117956.5300000003</v>
      </c>
      <c r="AA55" s="7">
        <v>2126338.5099999998</v>
      </c>
      <c r="AB55" s="7">
        <v>2192102.77</v>
      </c>
      <c r="AC55" s="7">
        <v>2348729</v>
      </c>
      <c r="AD55" s="7">
        <v>2391006.122</v>
      </c>
      <c r="AE55" s="7">
        <v>2428066.716891</v>
      </c>
      <c r="AF55" s="7">
        <v>2471771.9177950383</v>
      </c>
      <c r="AG55" s="116">
        <v>2522443.2421098365</v>
      </c>
      <c r="AH55" s="77" t="e">
        <f>#REF!</f>
        <v>#REF!</v>
      </c>
      <c r="AI55" s="77"/>
      <c r="AJ55" s="77"/>
      <c r="AK55" s="77"/>
      <c r="AL55" s="77"/>
      <c r="AM55" s="77"/>
      <c r="AN55" s="77"/>
      <c r="AO55" s="116"/>
      <c r="AP55" s="63"/>
      <c r="AQ55" s="63"/>
      <c r="AR55" s="54"/>
      <c r="AS55" s="54"/>
    </row>
    <row r="56" spans="2:46" s="2" customFormat="1" ht="15" customHeight="1" x14ac:dyDescent="0.25">
      <c r="B56" s="9" t="s">
        <v>7</v>
      </c>
      <c r="C56" s="7"/>
      <c r="D56" s="7" t="e">
        <f>+#REF!</f>
        <v>#REF!</v>
      </c>
      <c r="E56" s="7" t="e">
        <f>+#REF!</f>
        <v>#REF!</v>
      </c>
      <c r="F56" s="7"/>
      <c r="G56" s="7" t="e">
        <f>+#REF!</f>
        <v>#REF!</v>
      </c>
      <c r="H56" s="7"/>
      <c r="I56" s="7" t="e">
        <f>+#REF!</f>
        <v>#REF!</v>
      </c>
      <c r="J56" s="7"/>
      <c r="K56" s="7" t="e">
        <f>+#REF!</f>
        <v>#REF!</v>
      </c>
      <c r="L56" s="7"/>
      <c r="M56" s="7" t="e">
        <f>+#REF!</f>
        <v>#REF!</v>
      </c>
      <c r="N56" s="7"/>
      <c r="O56" s="7" t="e">
        <f>+#REF!</f>
        <v>#REF!</v>
      </c>
      <c r="P56" s="7" t="e">
        <f>+#REF!</f>
        <v>#REF!</v>
      </c>
      <c r="Q56" s="7" t="e">
        <f>+#REF!</f>
        <v>#REF!</v>
      </c>
      <c r="R56" s="7" t="e">
        <f>+#REF!</f>
        <v>#REF!</v>
      </c>
      <c r="S56" s="7" t="e">
        <f>+#REF!</f>
        <v>#REF!</v>
      </c>
      <c r="T56" s="7" t="e">
        <f>+#REF!</f>
        <v>#REF!</v>
      </c>
      <c r="U56" s="7" t="e">
        <f>+#REF!</f>
        <v>#REF!</v>
      </c>
      <c r="V56" s="7" t="e">
        <f>+#REF!</f>
        <v>#REF!</v>
      </c>
      <c r="W56" s="7">
        <v>0</v>
      </c>
      <c r="X56" s="7">
        <v>2140018</v>
      </c>
      <c r="Y56" s="7">
        <v>1691461.3599999999</v>
      </c>
      <c r="Z56" s="7">
        <v>1472016.9000000001</v>
      </c>
      <c r="AA56" s="7">
        <v>1572423.7600000002</v>
      </c>
      <c r="AB56" s="7">
        <v>1500285.2130000002</v>
      </c>
      <c r="AC56" s="7">
        <v>2829543</v>
      </c>
      <c r="AD56" s="7">
        <v>3101134.9679999999</v>
      </c>
      <c r="AE56" s="7">
        <v>3235547.170504</v>
      </c>
      <c r="AF56" s="7">
        <v>2948124.6395730721</v>
      </c>
      <c r="AG56" s="116">
        <v>3008561.1946843201</v>
      </c>
      <c r="AH56" s="77" t="e">
        <f>#REF!</f>
        <v>#REF!</v>
      </c>
      <c r="AI56" s="77"/>
      <c r="AJ56" s="77"/>
      <c r="AK56" s="77"/>
      <c r="AL56" s="77"/>
      <c r="AM56" s="77"/>
      <c r="AN56" s="77"/>
      <c r="AO56" s="116"/>
      <c r="AP56" s="63"/>
      <c r="AQ56" s="63"/>
      <c r="AR56" s="54"/>
      <c r="AS56" s="54"/>
    </row>
    <row r="57" spans="2:46" s="2" customFormat="1" hidden="1" x14ac:dyDescent="0.25">
      <c r="B57" s="9" t="s">
        <v>58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>
        <v>0</v>
      </c>
      <c r="W57" s="67">
        <v>457724</v>
      </c>
      <c r="X57" s="67">
        <v>0</v>
      </c>
      <c r="Y57" s="67">
        <v>0</v>
      </c>
      <c r="Z57" s="67">
        <v>0</v>
      </c>
      <c r="AA57" s="67">
        <v>0</v>
      </c>
      <c r="AB57" s="7">
        <v>0</v>
      </c>
      <c r="AC57" s="67">
        <v>0</v>
      </c>
      <c r="AD57" s="67">
        <v>0</v>
      </c>
      <c r="AE57" s="67">
        <v>0</v>
      </c>
      <c r="AF57" s="67">
        <v>0</v>
      </c>
      <c r="AG57" s="116">
        <v>0</v>
      </c>
      <c r="AH57" s="77" t="e">
        <f>#REF!</f>
        <v>#REF!</v>
      </c>
      <c r="AI57" s="77"/>
      <c r="AJ57" s="77"/>
      <c r="AK57" s="77"/>
      <c r="AL57" s="77"/>
      <c r="AM57" s="77"/>
      <c r="AN57" s="77"/>
      <c r="AO57" s="116"/>
      <c r="AP57" s="54"/>
      <c r="AQ57" s="54"/>
      <c r="AR57" s="54"/>
      <c r="AS57" s="54"/>
    </row>
    <row r="58" spans="2:46" s="2" customFormat="1" ht="15" customHeight="1" x14ac:dyDescent="0.25">
      <c r="B58" s="9" t="s">
        <v>96</v>
      </c>
      <c r="C58" s="7"/>
      <c r="D58" s="7" t="e">
        <f>+#REF!</f>
        <v>#REF!</v>
      </c>
      <c r="E58" s="7" t="e">
        <f>+#REF!</f>
        <v>#REF!</v>
      </c>
      <c r="F58" s="7"/>
      <c r="G58" s="7" t="e">
        <f>+#REF!</f>
        <v>#REF!</v>
      </c>
      <c r="H58" s="7"/>
      <c r="I58" s="7" t="e">
        <f>+#REF!</f>
        <v>#REF!</v>
      </c>
      <c r="J58" s="7"/>
      <c r="K58" s="7">
        <v>0</v>
      </c>
      <c r="L58" s="7"/>
      <c r="M58" s="7">
        <v>0</v>
      </c>
      <c r="N58" s="7"/>
      <c r="O58" s="7">
        <v>0</v>
      </c>
      <c r="P58" s="7" t="e">
        <f>+#REF!</f>
        <v>#REF!</v>
      </c>
      <c r="Q58" s="7" t="e">
        <f>+#REF!</f>
        <v>#REF!</v>
      </c>
      <c r="R58" s="7" t="e">
        <f>+#REF!</f>
        <v>#REF!</v>
      </c>
      <c r="S58" s="7" t="e">
        <f>+#REF!</f>
        <v>#REF!</v>
      </c>
      <c r="T58" s="7" t="e">
        <f>+#REF!</f>
        <v>#REF!</v>
      </c>
      <c r="U58" s="7" t="e">
        <f>+#REF!+#REF!</f>
        <v>#REF!</v>
      </c>
      <c r="V58" s="7" t="e">
        <f>+#REF!+#REF!</f>
        <v>#REF!</v>
      </c>
      <c r="W58" s="7">
        <v>0</v>
      </c>
      <c r="X58" s="7">
        <v>-1468284</v>
      </c>
      <c r="Y58" s="67">
        <v>0</v>
      </c>
      <c r="Z58" s="7">
        <v>-492685.31000000006</v>
      </c>
      <c r="AA58" s="7">
        <v>-138298.14000000001</v>
      </c>
      <c r="AB58" s="116">
        <v>134140.79000000004</v>
      </c>
      <c r="AC58" s="116">
        <v>-42817</v>
      </c>
      <c r="AD58" s="116">
        <v>-239801.51</v>
      </c>
      <c r="AE58" s="116">
        <v>-246995.55530000001</v>
      </c>
      <c r="AF58" s="116">
        <v>-254405.42195900006</v>
      </c>
      <c r="AG58" s="116">
        <v>-262037.58461777004</v>
      </c>
      <c r="AH58" s="77" t="e">
        <f>#REF!</f>
        <v>#REF!</v>
      </c>
      <c r="AI58" s="77"/>
      <c r="AJ58" s="77"/>
      <c r="AK58" s="77"/>
      <c r="AL58" s="77"/>
      <c r="AM58" s="77"/>
      <c r="AN58" s="77"/>
      <c r="AO58" s="116"/>
      <c r="AP58" s="63"/>
      <c r="AQ58" s="63"/>
      <c r="AR58" s="54"/>
      <c r="AS58" s="54"/>
    </row>
    <row r="59" spans="2:46" s="2" customFormat="1" ht="15" customHeight="1" x14ac:dyDescent="0.25">
      <c r="B59" s="9" t="s">
        <v>130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67">
        <v>785824</v>
      </c>
      <c r="X59" s="67">
        <v>0</v>
      </c>
      <c r="Y59" s="67">
        <v>0</v>
      </c>
      <c r="Z59" s="67">
        <v>0</v>
      </c>
      <c r="AA59" s="7">
        <v>2063764.8</v>
      </c>
      <c r="AB59" s="7">
        <v>1003880.68</v>
      </c>
      <c r="AC59" s="7">
        <v>1003881</v>
      </c>
      <c r="AD59" s="7">
        <v>1003881</v>
      </c>
      <c r="AE59" s="7">
        <v>1003881</v>
      </c>
      <c r="AF59" s="7">
        <v>1003881</v>
      </c>
      <c r="AG59" s="116">
        <v>1003881</v>
      </c>
      <c r="AH59" s="77"/>
      <c r="AI59" s="77"/>
      <c r="AJ59" s="77"/>
      <c r="AK59" s="77"/>
      <c r="AL59" s="77"/>
      <c r="AM59" s="77"/>
      <c r="AN59" s="77"/>
      <c r="AO59" s="116"/>
      <c r="AP59" s="72"/>
      <c r="AQ59" s="63"/>
      <c r="AR59" s="54"/>
      <c r="AS59" s="54"/>
    </row>
    <row r="60" spans="2:46" s="2" customFormat="1" ht="15" customHeight="1" x14ac:dyDescent="0.25">
      <c r="B60" s="9" t="s">
        <v>63</v>
      </c>
      <c r="C60" s="7"/>
      <c r="D60" s="7" t="e">
        <f>+#REF!</f>
        <v>#REF!</v>
      </c>
      <c r="E60" s="7" t="e">
        <f>+#REF!</f>
        <v>#REF!</v>
      </c>
      <c r="F60" s="7"/>
      <c r="G60" s="7" t="e">
        <f>+#REF!</f>
        <v>#REF!</v>
      </c>
      <c r="H60" s="7"/>
      <c r="I60" s="7" t="e">
        <f>+#REF!</f>
        <v>#REF!</v>
      </c>
      <c r="J60" s="7"/>
      <c r="K60" s="7" t="e">
        <f>+#REF!</f>
        <v>#REF!</v>
      </c>
      <c r="L60" s="7"/>
      <c r="M60" s="7" t="e">
        <f>+#REF!</f>
        <v>#REF!</v>
      </c>
      <c r="N60" s="7"/>
      <c r="O60" s="7" t="e">
        <f>+#REF!</f>
        <v>#REF!</v>
      </c>
      <c r="P60" s="7" t="e">
        <f>+#REF!</f>
        <v>#REF!</v>
      </c>
      <c r="Q60" s="7" t="e">
        <f>+#REF!</f>
        <v>#REF!</v>
      </c>
      <c r="R60" s="7" t="e">
        <f>+#REF!</f>
        <v>#REF!</v>
      </c>
      <c r="S60" s="7" t="e">
        <f>+#REF!</f>
        <v>#REF!</v>
      </c>
      <c r="T60" s="7" t="e">
        <f>+#REF!</f>
        <v>#REF!</v>
      </c>
      <c r="U60" s="7" t="e">
        <f>+#REF!</f>
        <v>#REF!</v>
      </c>
      <c r="V60" s="7" t="e">
        <f>+#REF!</f>
        <v>#REF!</v>
      </c>
      <c r="W60" s="7">
        <v>1802033</v>
      </c>
      <c r="X60" s="7">
        <v>761451</v>
      </c>
      <c r="Y60" s="7">
        <v>1096113</v>
      </c>
      <c r="Z60" s="7">
        <v>701322</v>
      </c>
      <c r="AA60" s="7">
        <v>1203633</v>
      </c>
      <c r="AB60" s="7">
        <v>625871</v>
      </c>
      <c r="AC60" s="7">
        <v>1030000</v>
      </c>
      <c r="AD60" s="7">
        <v>1030000</v>
      </c>
      <c r="AE60" s="7">
        <v>1030000</v>
      </c>
      <c r="AF60" s="7">
        <v>1030000</v>
      </c>
      <c r="AG60" s="116">
        <v>1030000</v>
      </c>
      <c r="AH60" s="77" t="e">
        <f>#REF!</f>
        <v>#REF!</v>
      </c>
      <c r="AI60" s="77"/>
      <c r="AJ60" s="77"/>
      <c r="AK60" s="77"/>
      <c r="AL60" s="77"/>
      <c r="AM60" s="77"/>
      <c r="AN60" s="77"/>
      <c r="AO60" s="116"/>
      <c r="AP60" s="63"/>
      <c r="AQ60" s="63"/>
      <c r="AR60" s="67"/>
      <c r="AS60" s="67"/>
    </row>
    <row r="61" spans="2:46" s="2" customFormat="1" x14ac:dyDescent="0.25">
      <c r="B61" s="9" t="s">
        <v>89</v>
      </c>
      <c r="C61" s="7"/>
      <c r="D61" s="7"/>
      <c r="E61" s="7"/>
      <c r="F61" s="7"/>
      <c r="G61" s="7"/>
      <c r="H61" s="7"/>
      <c r="I61" s="7" t="e">
        <f>+#REF!</f>
        <v>#REF!</v>
      </c>
      <c r="J61" s="7"/>
      <c r="K61" s="7" t="e">
        <f>+#REF!</f>
        <v>#REF!</v>
      </c>
      <c r="L61" s="7"/>
      <c r="M61" s="7" t="e">
        <f>+#REF!</f>
        <v>#REF!</v>
      </c>
      <c r="N61" s="7"/>
      <c r="O61" s="7">
        <v>0</v>
      </c>
      <c r="P61" s="7" t="e">
        <f>+#REF!</f>
        <v>#REF!</v>
      </c>
      <c r="Q61" s="7" t="e">
        <f>+#REF!</f>
        <v>#REF!</v>
      </c>
      <c r="R61" s="7" t="e">
        <f>+#REF!</f>
        <v>#REF!</v>
      </c>
      <c r="S61" s="7" t="e">
        <f>+#REF!</f>
        <v>#REF!</v>
      </c>
      <c r="T61" s="7" t="e">
        <f>+#REF!</f>
        <v>#REF!</v>
      </c>
      <c r="U61" s="7" t="e">
        <f>+#REF!</f>
        <v>#REF!</v>
      </c>
      <c r="V61" s="7" t="e">
        <f>+#REF!</f>
        <v>#REF!</v>
      </c>
      <c r="W61" s="7">
        <v>-6420451.6500000004</v>
      </c>
      <c r="X61" s="7">
        <v>1500107.29</v>
      </c>
      <c r="Y61" s="7">
        <v>2000000</v>
      </c>
      <c r="Z61" s="7">
        <v>2059999.9999999998</v>
      </c>
      <c r="AA61" s="7">
        <v>2102000</v>
      </c>
      <c r="AB61" s="7">
        <v>2130000</v>
      </c>
      <c r="AC61" s="7">
        <v>2160000</v>
      </c>
      <c r="AD61" s="7">
        <v>2196000</v>
      </c>
      <c r="AE61" s="7">
        <v>2227000</v>
      </c>
      <c r="AF61" s="7">
        <v>2263000</v>
      </c>
      <c r="AG61" s="116">
        <v>2304000</v>
      </c>
      <c r="AH61" s="77" t="e">
        <f>+#REF!</f>
        <v>#REF!</v>
      </c>
      <c r="AI61" s="77"/>
      <c r="AJ61" s="77"/>
      <c r="AK61" s="77"/>
      <c r="AL61" s="77"/>
      <c r="AM61" s="77"/>
      <c r="AN61" s="77"/>
      <c r="AO61" s="116"/>
      <c r="AP61" s="63"/>
      <c r="AQ61" s="63"/>
      <c r="AR61" s="54"/>
      <c r="AS61" s="54"/>
    </row>
    <row r="62" spans="2:46" s="2" customFormat="1" ht="15" customHeight="1" x14ac:dyDescent="0.25">
      <c r="B62" s="9" t="s">
        <v>46</v>
      </c>
      <c r="C62" s="7"/>
      <c r="D62" s="7" t="e">
        <f>+#REF!</f>
        <v>#REF!</v>
      </c>
      <c r="E62" s="7" t="e">
        <f>+#REF!</f>
        <v>#REF!</v>
      </c>
      <c r="F62" s="7"/>
      <c r="G62" s="7" t="e">
        <f>+#REF!</f>
        <v>#REF!</v>
      </c>
      <c r="H62" s="7"/>
      <c r="I62" s="7" t="e">
        <f>+#REF!</f>
        <v>#REF!</v>
      </c>
      <c r="J62" s="7"/>
      <c r="K62" s="7" t="e">
        <f>+#REF!</f>
        <v>#REF!</v>
      </c>
      <c r="L62" s="7"/>
      <c r="M62" s="7" t="e">
        <f>+#REF!</f>
        <v>#REF!</v>
      </c>
      <c r="N62" s="7"/>
      <c r="O62" s="7" t="e">
        <f>+#REF!</f>
        <v>#REF!</v>
      </c>
      <c r="P62" s="7" t="e">
        <f>+#REF!</f>
        <v>#REF!</v>
      </c>
      <c r="Q62" s="7" t="e">
        <f>+#REF!</f>
        <v>#REF!</v>
      </c>
      <c r="R62" s="7" t="e">
        <f>+#REF!</f>
        <v>#REF!</v>
      </c>
      <c r="S62" s="7" t="e">
        <f>+#REF!</f>
        <v>#REF!</v>
      </c>
      <c r="T62" s="7" t="e">
        <f>+#REF!</f>
        <v>#REF!</v>
      </c>
      <c r="U62" s="7" t="e">
        <f>+#REF!</f>
        <v>#REF!</v>
      </c>
      <c r="V62" s="7" t="e">
        <f>+#REF!</f>
        <v>#REF!</v>
      </c>
      <c r="W62" s="7"/>
      <c r="X62" s="7">
        <v>-7140548</v>
      </c>
      <c r="Y62" s="7">
        <v>-6522605.5400000038</v>
      </c>
      <c r="Z62" s="7">
        <v>-8541218.1900000013</v>
      </c>
      <c r="AA62" s="7">
        <v>-8701048.6000000089</v>
      </c>
      <c r="AB62" s="7">
        <v>-7895452.730000006</v>
      </c>
      <c r="AC62" s="7">
        <v>-9903346</v>
      </c>
      <c r="AD62" s="7">
        <v>-9779877.7491895221</v>
      </c>
      <c r="AE62" s="7">
        <v>-9781007.0745408963</v>
      </c>
      <c r="AF62" s="7">
        <v>-9810640.2623567637</v>
      </c>
      <c r="AG62" s="116">
        <v>-9904190.8631067425</v>
      </c>
      <c r="AH62" s="77" t="e">
        <f>#REF!</f>
        <v>#REF!</v>
      </c>
      <c r="AI62" s="77"/>
      <c r="AJ62" s="77"/>
      <c r="AK62" s="77"/>
      <c r="AL62" s="77"/>
      <c r="AM62" s="77"/>
      <c r="AN62" s="77"/>
      <c r="AO62" s="116"/>
      <c r="AP62" s="63"/>
      <c r="AQ62" s="63"/>
      <c r="AR62" s="54"/>
      <c r="AS62" s="54"/>
    </row>
    <row r="63" spans="2:46" s="2" customFormat="1" ht="15" hidden="1" customHeight="1" x14ac:dyDescent="0.25">
      <c r="B63" s="101" t="s">
        <v>160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02">
        <f t="shared" ref="AB63:AG63" si="27">(+AB87*SUM(AB$52:AB$62))+AA63</f>
        <v>0</v>
      </c>
      <c r="AC63" s="102">
        <f t="shared" si="27"/>
        <v>0</v>
      </c>
      <c r="AD63" s="102">
        <f t="shared" si="27"/>
        <v>499999.99999999994</v>
      </c>
      <c r="AE63" s="102">
        <f t="shared" si="27"/>
        <v>499999.99999999994</v>
      </c>
      <c r="AF63" s="102">
        <f t="shared" si="27"/>
        <v>499999.99999999994</v>
      </c>
      <c r="AG63" s="102">
        <f t="shared" si="27"/>
        <v>499999.99999999994</v>
      </c>
      <c r="AH63" s="77"/>
      <c r="AI63" s="77"/>
      <c r="AJ63" s="77"/>
      <c r="AK63" s="77"/>
      <c r="AL63" s="77"/>
      <c r="AM63" s="77"/>
      <c r="AN63" s="77"/>
      <c r="AO63" s="116"/>
      <c r="AP63" s="63"/>
      <c r="AQ63" s="63"/>
      <c r="AR63" s="54"/>
      <c r="AS63" s="54"/>
    </row>
    <row r="64" spans="2:46" s="2" customFormat="1" ht="15" hidden="1" customHeight="1" x14ac:dyDescent="0.25">
      <c r="B64" s="101" t="s">
        <v>161</v>
      </c>
      <c r="AB64" s="102">
        <f>(+AB88*SUM(AB$52:AB$62))</f>
        <v>0</v>
      </c>
      <c r="AC64" s="102">
        <f>(+AC88*SUM(AC52:AC62))</f>
        <v>0</v>
      </c>
      <c r="AD64" s="102">
        <f>(+AD88*SUM(AD52:AD62))</f>
        <v>1999999.9999999998</v>
      </c>
      <c r="AE64" s="102">
        <f>(+AE88*SUM(AE52:AE62))</f>
        <v>0</v>
      </c>
      <c r="AF64" s="102">
        <f>(+AF88*SUM(AF52:AF62))</f>
        <v>0</v>
      </c>
      <c r="AG64" s="102">
        <f>(+AG88*SUM(AG52:AG62))</f>
        <v>0</v>
      </c>
      <c r="AH64" s="77"/>
      <c r="AI64" s="77"/>
      <c r="AJ64" s="77"/>
      <c r="AK64" s="77"/>
      <c r="AL64" s="77"/>
      <c r="AM64" s="77"/>
      <c r="AN64" s="77"/>
      <c r="AO64" s="116"/>
      <c r="AP64" s="63"/>
      <c r="AQ64" s="63"/>
      <c r="AR64" s="54"/>
      <c r="AS64" s="54"/>
    </row>
    <row r="65" spans="2:45" s="4" customFormat="1" ht="15" customHeight="1" x14ac:dyDescent="0.25">
      <c r="B65" s="12" t="s">
        <v>26</v>
      </c>
      <c r="C65" s="5"/>
      <c r="D65" s="5" t="e">
        <f>SUM(D44:D62)</f>
        <v>#REF!</v>
      </c>
      <c r="E65" s="5" t="e">
        <f>SUM(E44:E62)</f>
        <v>#REF!</v>
      </c>
      <c r="F65" s="5"/>
      <c r="G65" s="5" t="e">
        <f>SUM(G44:G62)</f>
        <v>#REF!</v>
      </c>
      <c r="H65" s="5"/>
      <c r="I65" s="5" t="e">
        <f>SUM(I44:I62)</f>
        <v>#REF!</v>
      </c>
      <c r="J65" s="5"/>
      <c r="K65" s="5" t="e">
        <f>SUM(K44:K62)</f>
        <v>#REF!</v>
      </c>
      <c r="L65" s="5"/>
      <c r="M65" s="5" t="e">
        <f>SUM(M44:M62)</f>
        <v>#REF!</v>
      </c>
      <c r="N65" s="5"/>
      <c r="O65" s="5" t="e">
        <f t="shared" ref="O65:V65" si="28">SUM(O44:O62)</f>
        <v>#REF!</v>
      </c>
      <c r="P65" s="5" t="e">
        <f t="shared" si="28"/>
        <v>#REF!</v>
      </c>
      <c r="Q65" s="5" t="e">
        <f t="shared" si="28"/>
        <v>#REF!</v>
      </c>
      <c r="R65" s="5" t="e">
        <f t="shared" si="28"/>
        <v>#REF!</v>
      </c>
      <c r="S65" s="5" t="e">
        <f t="shared" si="28"/>
        <v>#REF!</v>
      </c>
      <c r="T65" s="5" t="e">
        <f t="shared" si="28"/>
        <v>#REF!</v>
      </c>
      <c r="U65" s="5" t="e">
        <f t="shared" si="28"/>
        <v>#REF!</v>
      </c>
      <c r="V65" s="5" t="e">
        <f t="shared" si="28"/>
        <v>#REF!</v>
      </c>
      <c r="W65" s="5">
        <f>SUM(W50:W64)</f>
        <v>177889110.45330429</v>
      </c>
      <c r="X65" s="5">
        <f t="shared" ref="X65:AG65" si="29">SUM(X50:X64)</f>
        <v>174439008.09999999</v>
      </c>
      <c r="Y65" s="5">
        <f t="shared" si="29"/>
        <v>149014362.99699998</v>
      </c>
      <c r="Z65" s="5">
        <f t="shared" si="29"/>
        <v>155905664.28</v>
      </c>
      <c r="AA65" s="5">
        <f t="shared" si="29"/>
        <v>168013461.42999995</v>
      </c>
      <c r="AB65" s="5">
        <f t="shared" si="29"/>
        <v>180955991.53299993</v>
      </c>
      <c r="AC65" s="5">
        <f t="shared" si="29"/>
        <v>178511277.60607645</v>
      </c>
      <c r="AD65" s="5">
        <f t="shared" si="29"/>
        <v>188531679.51205426</v>
      </c>
      <c r="AE65" s="5">
        <f t="shared" si="29"/>
        <v>189475554.32259661</v>
      </c>
      <c r="AF65" s="5">
        <f t="shared" si="29"/>
        <v>192395536.34255907</v>
      </c>
      <c r="AG65" s="117">
        <f t="shared" si="29"/>
        <v>195793018.17145294</v>
      </c>
      <c r="AH65" s="78" t="e">
        <f>SUM(AH44:AH62)</f>
        <v>#REF!</v>
      </c>
      <c r="AI65" s="78"/>
      <c r="AJ65" s="78"/>
      <c r="AK65" s="78"/>
      <c r="AL65" s="78"/>
      <c r="AM65" s="78"/>
      <c r="AN65" s="78"/>
      <c r="AO65" s="116"/>
      <c r="AP65" s="66"/>
      <c r="AQ65" s="66"/>
      <c r="AR65" s="65"/>
      <c r="AS65" s="65"/>
    </row>
    <row r="66" spans="2:45" s="2" customFormat="1" hidden="1" x14ac:dyDescent="0.25">
      <c r="B66" s="10" t="s">
        <v>22</v>
      </c>
      <c r="C66" s="5"/>
      <c r="D66" s="5" t="e">
        <f>+#REF!</f>
        <v>#REF!</v>
      </c>
      <c r="E66" s="5" t="e">
        <f>+#REF!</f>
        <v>#REF!</v>
      </c>
      <c r="F66" s="5"/>
      <c r="G66" s="5" t="e">
        <f>+#REF!</f>
        <v>#REF!</v>
      </c>
      <c r="H66" s="5"/>
      <c r="I66" s="5" t="e">
        <f>+#REF!</f>
        <v>#REF!</v>
      </c>
      <c r="J66" s="5"/>
      <c r="K66" s="5" t="e">
        <f>+#REF!</f>
        <v>#REF!</v>
      </c>
      <c r="L66" s="5"/>
      <c r="M66" s="5" t="e">
        <f>+#REF!</f>
        <v>#REF!</v>
      </c>
      <c r="N66" s="5"/>
      <c r="O66" s="5" t="e">
        <f>+#REF!</f>
        <v>#REF!</v>
      </c>
      <c r="P66" s="5" t="e">
        <f>+#REF!</f>
        <v>#REF!</v>
      </c>
      <c r="Q66" s="5" t="e">
        <f>+#REF!</f>
        <v>#REF!</v>
      </c>
      <c r="R66" s="5" t="e">
        <f>+#REF!</f>
        <v>#REF!</v>
      </c>
      <c r="S66" s="5" t="e">
        <f>+#REF!</f>
        <v>#REF!</v>
      </c>
      <c r="T66" s="5" t="e">
        <f>+#REF!</f>
        <v>#REF!</v>
      </c>
      <c r="U66" s="5" t="e">
        <f>+#REF!</f>
        <v>#REF!</v>
      </c>
      <c r="V66" s="5" t="e">
        <f>+#REF!</f>
        <v>#REF!</v>
      </c>
      <c r="W66" s="5" t="e">
        <f>+#REF!</f>
        <v>#REF!</v>
      </c>
      <c r="X66" s="5" t="e">
        <f>+#REF!</f>
        <v>#REF!</v>
      </c>
      <c r="Y66" s="5" t="e">
        <f>+#REF!</f>
        <v>#REF!</v>
      </c>
      <c r="Z66" s="5" t="e">
        <f>+#REF!</f>
        <v>#REF!</v>
      </c>
      <c r="AA66" s="5" t="e">
        <f>+#REF!</f>
        <v>#REF!</v>
      </c>
      <c r="AB66" s="5" t="e">
        <f>+#REF!</f>
        <v>#REF!</v>
      </c>
      <c r="AC66" s="5" t="e">
        <f>+#REF!</f>
        <v>#REF!</v>
      </c>
      <c r="AD66" s="5" t="e">
        <f>+#REF!</f>
        <v>#REF!</v>
      </c>
      <c r="AE66" s="5" t="e">
        <f>+#REF!</f>
        <v>#REF!</v>
      </c>
      <c r="AF66" s="5" t="e">
        <f>+#REF!</f>
        <v>#REF!</v>
      </c>
      <c r="AG66" s="117" t="e">
        <f>+#REF!</f>
        <v>#REF!</v>
      </c>
      <c r="AH66" s="78" t="e">
        <f>+#REF!</f>
        <v>#REF!</v>
      </c>
      <c r="AI66" s="78"/>
      <c r="AJ66" s="78"/>
      <c r="AK66" s="78"/>
      <c r="AL66" s="78"/>
      <c r="AM66" s="78"/>
      <c r="AN66" s="78"/>
      <c r="AO66" s="116"/>
      <c r="AP66" s="54"/>
      <c r="AQ66" s="54"/>
      <c r="AR66" s="54"/>
      <c r="AS66" s="54"/>
    </row>
    <row r="67" spans="2:45" s="2" customFormat="1" ht="12" hidden="1" customHeight="1" x14ac:dyDescent="0.25">
      <c r="B67" s="10"/>
      <c r="C67" s="6"/>
      <c r="D67" s="6"/>
      <c r="E67" s="6"/>
      <c r="F67" s="6"/>
      <c r="G67" s="6" t="e">
        <f>+(G65/E65)-1</f>
        <v>#REF!</v>
      </c>
      <c r="H67" s="6"/>
      <c r="I67" s="6" t="e">
        <f>+(I65/G65)-1</f>
        <v>#REF!</v>
      </c>
      <c r="J67" s="6"/>
      <c r="K67" s="6" t="e">
        <f>+(K65/I65)-1</f>
        <v>#REF!</v>
      </c>
      <c r="L67" s="6"/>
      <c r="M67" s="6" t="e">
        <f>+(M65/K65)-1</f>
        <v>#REF!</v>
      </c>
      <c r="N67" s="6"/>
      <c r="O67" s="6" t="e">
        <f>+(O65/M65)-1</f>
        <v>#REF!</v>
      </c>
      <c r="P67" s="6" t="e">
        <f t="shared" ref="P67:AH67" si="30">+(P65/O65)-1</f>
        <v>#REF!</v>
      </c>
      <c r="Q67" s="6" t="e">
        <f t="shared" si="30"/>
        <v>#REF!</v>
      </c>
      <c r="R67" s="6" t="e">
        <f t="shared" si="30"/>
        <v>#REF!</v>
      </c>
      <c r="S67" s="6" t="e">
        <f t="shared" si="30"/>
        <v>#REF!</v>
      </c>
      <c r="T67" s="6" t="e">
        <f t="shared" si="30"/>
        <v>#REF!</v>
      </c>
      <c r="U67" s="6" t="e">
        <f t="shared" si="30"/>
        <v>#REF!</v>
      </c>
      <c r="V67" s="6" t="e">
        <f t="shared" si="30"/>
        <v>#REF!</v>
      </c>
      <c r="W67" s="6" t="e">
        <f t="shared" si="30"/>
        <v>#REF!</v>
      </c>
      <c r="X67" s="6">
        <f t="shared" si="30"/>
        <v>-1.9394679890818556E-2</v>
      </c>
      <c r="Y67" s="6">
        <f t="shared" si="30"/>
        <v>-0.14575091534815954</v>
      </c>
      <c r="Z67" s="6">
        <f t="shared" si="30"/>
        <v>4.6245886264928426E-2</v>
      </c>
      <c r="AA67" s="6">
        <f t="shared" si="30"/>
        <v>7.7661047184628629E-2</v>
      </c>
      <c r="AB67" s="6">
        <f t="shared" si="30"/>
        <v>7.7032697218682555E-2</v>
      </c>
      <c r="AC67" s="6">
        <f t="shared" si="30"/>
        <v>-1.3509991607421612E-2</v>
      </c>
      <c r="AD67" s="6">
        <f t="shared" si="30"/>
        <v>5.6133158870163902E-2</v>
      </c>
      <c r="AE67" s="6">
        <f t="shared" si="30"/>
        <v>5.0064520349324404E-3</v>
      </c>
      <c r="AF67" s="6">
        <f t="shared" si="30"/>
        <v>1.541086411068604E-2</v>
      </c>
      <c r="AG67" s="120">
        <f t="shared" si="30"/>
        <v>1.7658839147103089E-2</v>
      </c>
      <c r="AH67" s="80" t="e">
        <f t="shared" si="30"/>
        <v>#REF!</v>
      </c>
      <c r="AI67" s="80"/>
      <c r="AJ67" s="80"/>
      <c r="AK67" s="80"/>
      <c r="AL67" s="80"/>
      <c r="AM67" s="80"/>
      <c r="AN67" s="80"/>
      <c r="AO67" s="116"/>
      <c r="AP67" s="54"/>
      <c r="AQ67" s="54"/>
      <c r="AR67" s="54"/>
      <c r="AS67" s="54"/>
    </row>
    <row r="68" spans="2:45" s="2" customFormat="1" hidden="1" x14ac:dyDescent="0.25"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121">
        <v>0</v>
      </c>
      <c r="AH68" s="81">
        <v>0</v>
      </c>
      <c r="AI68" s="81"/>
      <c r="AJ68" s="81"/>
      <c r="AK68" s="81"/>
      <c r="AL68" s="81"/>
      <c r="AM68" s="81"/>
      <c r="AN68" s="81"/>
      <c r="AO68" s="116"/>
      <c r="AP68" s="54"/>
      <c r="AQ68" s="54"/>
      <c r="AR68" s="54"/>
      <c r="AS68" s="54"/>
    </row>
    <row r="69" spans="2:45" s="2" customFormat="1" hidden="1" x14ac:dyDescent="0.25">
      <c r="B69" s="9" t="s">
        <v>55</v>
      </c>
      <c r="C69" s="6"/>
      <c r="D69" s="6"/>
      <c r="E69" s="6" t="e">
        <f>+#REF!</f>
        <v>#REF!</v>
      </c>
      <c r="F69" s="6"/>
      <c r="G69" s="6" t="e">
        <f>+#REF!</f>
        <v>#REF!</v>
      </c>
      <c r="H69" s="6"/>
      <c r="I69" s="6" t="e">
        <f>+#REF!</f>
        <v>#REF!</v>
      </c>
      <c r="J69" s="6"/>
      <c r="K69" s="6" t="e">
        <f>+#REF!</f>
        <v>#REF!</v>
      </c>
      <c r="L69" s="6"/>
      <c r="M69" s="6" t="e">
        <f>+#REF!</f>
        <v>#REF!</v>
      </c>
      <c r="N69" s="6"/>
      <c r="O69" s="6" t="e">
        <f>+#REF!</f>
        <v>#REF!</v>
      </c>
      <c r="P69" s="6" t="e">
        <f>+#REF!</f>
        <v>#REF!</v>
      </c>
      <c r="Q69" s="6">
        <v>0</v>
      </c>
      <c r="R69" s="6" t="e">
        <f>+#REF!</f>
        <v>#REF!</v>
      </c>
      <c r="S69" s="6" t="e">
        <f>+#REF!</f>
        <v>#REF!</v>
      </c>
      <c r="T69" s="6" t="e">
        <f>+#REF!</f>
        <v>#REF!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120">
        <v>0</v>
      </c>
      <c r="AH69" s="80">
        <v>0</v>
      </c>
      <c r="AI69" s="80"/>
      <c r="AJ69" s="80"/>
      <c r="AK69" s="80"/>
      <c r="AL69" s="80"/>
      <c r="AM69" s="80"/>
      <c r="AN69" s="80"/>
      <c r="AO69" s="116"/>
      <c r="AP69" s="54"/>
      <c r="AQ69" s="54"/>
      <c r="AR69" s="54"/>
      <c r="AS69" s="54"/>
    </row>
    <row r="70" spans="2:45" s="2" customFormat="1" ht="6.75" customHeight="1" x14ac:dyDescent="0.25">
      <c r="B70" s="9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116"/>
      <c r="AH70" s="77"/>
      <c r="AI70" s="77"/>
      <c r="AJ70" s="77"/>
      <c r="AK70" s="77"/>
      <c r="AL70" s="77"/>
      <c r="AM70" s="77"/>
      <c r="AN70" s="77"/>
      <c r="AO70" s="116"/>
      <c r="AP70" s="54"/>
      <c r="AQ70" s="54"/>
      <c r="AR70" s="54"/>
      <c r="AS70" s="54"/>
    </row>
    <row r="71" spans="2:45" s="2" customFormat="1" ht="13.5" hidden="1" customHeight="1" x14ac:dyDescent="0.25">
      <c r="B71" s="9" t="s">
        <v>51</v>
      </c>
      <c r="C71" s="8"/>
      <c r="D71" s="8"/>
      <c r="E71" s="8"/>
      <c r="F71" s="8"/>
      <c r="G71" s="8"/>
      <c r="H71" s="8"/>
      <c r="I71" s="8"/>
      <c r="J71" s="8"/>
      <c r="K71" s="8">
        <v>0</v>
      </c>
      <c r="L71" s="8"/>
      <c r="M71" s="8">
        <v>0</v>
      </c>
      <c r="N71" s="8"/>
      <c r="O71" s="8">
        <v>0</v>
      </c>
      <c r="P71" s="8">
        <v>0</v>
      </c>
      <c r="Q71" s="8" t="e">
        <f>+#REF!</f>
        <v>#REF!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121">
        <v>0</v>
      </c>
      <c r="AH71" s="81">
        <v>0</v>
      </c>
      <c r="AI71" s="81"/>
      <c r="AJ71" s="81"/>
      <c r="AK71" s="81"/>
      <c r="AL71" s="81"/>
      <c r="AM71" s="81"/>
      <c r="AN71" s="81"/>
      <c r="AO71" s="116"/>
      <c r="AP71" s="54"/>
      <c r="AQ71" s="54"/>
      <c r="AR71" s="54"/>
      <c r="AS71" s="54"/>
    </row>
    <row r="72" spans="2:45" s="2" customFormat="1" hidden="1" x14ac:dyDescent="0.25">
      <c r="B72" s="9"/>
      <c r="C72" s="6"/>
      <c r="D72" s="6"/>
      <c r="E72" s="6" t="e">
        <f>(E65/D65)-1</f>
        <v>#REF!</v>
      </c>
      <c r="F72" s="6"/>
      <c r="G72" s="6" t="e">
        <f>(G65/E65)-1</f>
        <v>#REF!</v>
      </c>
      <c r="H72" s="6"/>
      <c r="I72" s="6" t="e">
        <f>(I65/G65)-1</f>
        <v>#REF!</v>
      </c>
      <c r="J72" s="6"/>
      <c r="K72" s="6" t="e">
        <f>(K65/I65)-1</f>
        <v>#REF!</v>
      </c>
      <c r="L72" s="6"/>
      <c r="M72" s="6" t="e">
        <f>(M65/K65)-1</f>
        <v>#REF!</v>
      </c>
      <c r="N72" s="6"/>
      <c r="O72" s="6" t="e">
        <f>(O65/M65)-1</f>
        <v>#REF!</v>
      </c>
      <c r="P72" s="6" t="e">
        <f>(P65/O65)-1</f>
        <v>#REF!</v>
      </c>
      <c r="Q72" s="6" t="e">
        <f>(Q65/P65)-1</f>
        <v>#REF!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120"/>
      <c r="AH72" s="80"/>
      <c r="AI72" s="80"/>
      <c r="AJ72" s="80"/>
      <c r="AK72" s="80"/>
      <c r="AL72" s="80"/>
      <c r="AM72" s="80"/>
      <c r="AN72" s="80"/>
      <c r="AO72" s="116"/>
      <c r="AP72" s="54"/>
      <c r="AQ72" s="54"/>
      <c r="AR72" s="54"/>
      <c r="AS72" s="54"/>
    </row>
    <row r="73" spans="2:45" s="4" customFormat="1" ht="15" customHeight="1" x14ac:dyDescent="0.25">
      <c r="B73" s="57" t="s">
        <v>54</v>
      </c>
      <c r="C73" s="58"/>
      <c r="D73" s="58" t="e">
        <f>+D38-D65</f>
        <v>#REF!</v>
      </c>
      <c r="E73" s="58" t="e">
        <f>+E38-E65-E69</f>
        <v>#REF!</v>
      </c>
      <c r="F73" s="58"/>
      <c r="G73" s="58" t="e">
        <f>+G38-G65-G69</f>
        <v>#REF!</v>
      </c>
      <c r="H73" s="58"/>
      <c r="I73" s="58" t="e">
        <f>+I38-I65-I69</f>
        <v>#REF!</v>
      </c>
      <c r="J73" s="58"/>
      <c r="K73" s="58" t="e">
        <f>+K38-K65</f>
        <v>#REF!</v>
      </c>
      <c r="L73" s="58"/>
      <c r="M73" s="58" t="e">
        <f>+M38-M65</f>
        <v>#REF!</v>
      </c>
      <c r="N73" s="58"/>
      <c r="O73" s="58" t="e">
        <f t="shared" ref="O73:AH73" si="31">+O38-O65</f>
        <v>#REF!</v>
      </c>
      <c r="P73" s="58" t="e">
        <f t="shared" si="31"/>
        <v>#REF!</v>
      </c>
      <c r="Q73" s="58" t="e">
        <f t="shared" si="31"/>
        <v>#REF!</v>
      </c>
      <c r="R73" s="58" t="e">
        <f t="shared" si="31"/>
        <v>#REF!</v>
      </c>
      <c r="S73" s="58" t="e">
        <f t="shared" si="31"/>
        <v>#REF!</v>
      </c>
      <c r="T73" s="58" t="e">
        <f t="shared" si="31"/>
        <v>#REF!</v>
      </c>
      <c r="U73" s="58" t="e">
        <f t="shared" si="31"/>
        <v>#REF!</v>
      </c>
      <c r="V73" s="58" t="e">
        <f t="shared" si="31"/>
        <v>#REF!</v>
      </c>
      <c r="W73" s="58">
        <f t="shared" si="31"/>
        <v>-12148221.983304292</v>
      </c>
      <c r="X73" s="58">
        <f t="shared" si="31"/>
        <v>-24770502.149999976</v>
      </c>
      <c r="Y73" s="58">
        <f t="shared" si="31"/>
        <v>11347707.196999997</v>
      </c>
      <c r="Z73" s="58">
        <f t="shared" si="31"/>
        <v>7636570.5300000012</v>
      </c>
      <c r="AA73" s="58">
        <f t="shared" si="31"/>
        <v>2431836.9499999881</v>
      </c>
      <c r="AB73" s="58">
        <f t="shared" si="31"/>
        <v>7949403.9070000648</v>
      </c>
      <c r="AC73" s="58">
        <f t="shared" si="31"/>
        <v>3300352.7098683417</v>
      </c>
      <c r="AD73" s="58">
        <f t="shared" si="31"/>
        <v>-6068471.2890428901</v>
      </c>
      <c r="AE73" s="58">
        <f t="shared" si="31"/>
        <v>-5171412.6365382969</v>
      </c>
      <c r="AF73" s="58">
        <f t="shared" si="31"/>
        <v>-1799721.7612635493</v>
      </c>
      <c r="AG73" s="58">
        <f t="shared" si="31"/>
        <v>1022517.2446561158</v>
      </c>
      <c r="AH73" s="82" t="e">
        <f t="shared" si="31"/>
        <v>#REF!</v>
      </c>
      <c r="AI73" s="82"/>
      <c r="AJ73" s="82"/>
      <c r="AK73" s="82"/>
      <c r="AL73" s="82"/>
      <c r="AM73" s="82"/>
      <c r="AN73" s="82"/>
      <c r="AO73" s="122"/>
      <c r="AP73" s="65"/>
      <c r="AQ73" s="65"/>
      <c r="AR73" s="65"/>
      <c r="AS73" s="65"/>
    </row>
    <row r="74" spans="2:45" s="2" customFormat="1" ht="4.1500000000000004" customHeight="1" x14ac:dyDescent="0.3">
      <c r="B74" s="3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AG74" s="54"/>
      <c r="AH74" s="75"/>
      <c r="AI74" s="75"/>
      <c r="AJ74" s="75"/>
      <c r="AK74" s="75"/>
      <c r="AL74" s="75"/>
      <c r="AM74" s="75"/>
      <c r="AN74" s="75"/>
      <c r="AO74" s="54"/>
      <c r="AP74" s="54"/>
      <c r="AQ74" s="54"/>
      <c r="AR74" s="54"/>
      <c r="AS74" s="54"/>
    </row>
    <row r="75" spans="2:45" s="2" customFormat="1" ht="15" customHeight="1" x14ac:dyDescent="0.25">
      <c r="B75" s="124" t="s">
        <v>165</v>
      </c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5"/>
      <c r="X75" s="125"/>
      <c r="Y75" s="125"/>
      <c r="Z75" s="125"/>
      <c r="AA75" s="125"/>
      <c r="AB75" s="126">
        <v>5326000</v>
      </c>
      <c r="AC75" s="125"/>
      <c r="AD75" s="125"/>
      <c r="AE75" s="125"/>
      <c r="AF75" s="125"/>
      <c r="AG75" s="125"/>
      <c r="AH75" s="75"/>
      <c r="AI75" s="75"/>
      <c r="AJ75" s="75"/>
      <c r="AK75" s="75"/>
      <c r="AL75" s="75"/>
      <c r="AM75" s="75"/>
      <c r="AN75" s="75"/>
      <c r="AO75" s="54"/>
      <c r="AP75" s="54"/>
      <c r="AQ75" s="54"/>
      <c r="AR75" s="54"/>
      <c r="AS75" s="54"/>
    </row>
    <row r="76" spans="2:45" s="2" customFormat="1" ht="4.1500000000000004" customHeight="1" x14ac:dyDescent="0.3">
      <c r="B76" s="3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AG76" s="54"/>
      <c r="AH76" s="75"/>
      <c r="AI76" s="75"/>
      <c r="AJ76" s="75"/>
      <c r="AK76" s="75"/>
      <c r="AL76" s="75"/>
      <c r="AM76" s="75"/>
      <c r="AN76" s="75"/>
      <c r="AO76" s="54"/>
      <c r="AP76" s="54"/>
      <c r="AQ76" s="54"/>
      <c r="AR76" s="54"/>
      <c r="AS76" s="54"/>
    </row>
    <row r="77" spans="2:45" s="2" customFormat="1" ht="15" customHeight="1" x14ac:dyDescent="0.25">
      <c r="B77" s="124" t="s">
        <v>167</v>
      </c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7"/>
      <c r="Y77" s="127"/>
      <c r="Z77" s="127"/>
      <c r="AA77" s="127"/>
      <c r="AB77" s="128">
        <v>-2055000</v>
      </c>
      <c r="AC77" s="128">
        <v>-3450000</v>
      </c>
      <c r="AD77" s="128">
        <v>450000</v>
      </c>
      <c r="AE77" s="127"/>
      <c r="AF77" s="127"/>
      <c r="AG77" s="127"/>
      <c r="AH77" s="75"/>
      <c r="AI77" s="75"/>
      <c r="AJ77" s="75"/>
      <c r="AK77" s="75"/>
      <c r="AL77" s="75"/>
      <c r="AM77" s="75"/>
      <c r="AN77" s="75"/>
      <c r="AO77" s="54"/>
      <c r="AP77" s="54"/>
      <c r="AQ77" s="54"/>
      <c r="AR77" s="54"/>
      <c r="AS77" s="54"/>
    </row>
    <row r="78" spans="2:45" s="2" customFormat="1" ht="4.1500000000000004" customHeight="1" x14ac:dyDescent="0.3">
      <c r="B78" s="3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AG78" s="54"/>
      <c r="AH78" s="75"/>
      <c r="AI78" s="75"/>
      <c r="AJ78" s="75"/>
      <c r="AK78" s="75"/>
      <c r="AL78" s="75"/>
      <c r="AM78" s="75"/>
      <c r="AN78" s="75"/>
      <c r="AO78" s="54"/>
      <c r="AP78" s="54"/>
      <c r="AQ78" s="54"/>
      <c r="AR78" s="54"/>
      <c r="AS78" s="54"/>
    </row>
    <row r="79" spans="2:45" s="2" customFormat="1" ht="15" customHeight="1" x14ac:dyDescent="0.25">
      <c r="B79" s="57" t="s">
        <v>132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>
        <v>-421300</v>
      </c>
      <c r="AD79" s="58">
        <f>-'Exhibit 12.10'!F39*'Exhibit 12.10'!F29*1000</f>
        <v>-456158.02055752848</v>
      </c>
      <c r="AE79" s="58">
        <f>-'Exhibit 12.10'!G39*'Exhibit 12.10'!G29*1000</f>
        <v>-460760.35421514581</v>
      </c>
      <c r="AF79" s="58">
        <f>-'Exhibit 12.10'!H39*'Exhibit 12.10'!H29*1000</f>
        <v>-476489.5364532388</v>
      </c>
      <c r="AG79" s="58">
        <f>-'Exhibit 12.10'!I39*'Exhibit 12.10'!I29*1000</f>
        <v>-492038.83854027267</v>
      </c>
      <c r="AH79" s="75"/>
      <c r="AI79" s="75"/>
      <c r="AJ79" s="75"/>
      <c r="AK79" s="75"/>
      <c r="AL79" s="75"/>
      <c r="AM79" s="75"/>
      <c r="AN79" s="75"/>
      <c r="AO79" s="54"/>
      <c r="AP79" s="55"/>
      <c r="AQ79" s="55"/>
      <c r="AR79" s="55"/>
      <c r="AS79" s="55"/>
    </row>
    <row r="80" spans="2:45" s="2" customFormat="1" ht="4.5" customHeight="1" x14ac:dyDescent="0.3">
      <c r="B80" s="3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AG80" s="54"/>
      <c r="AH80" s="75"/>
      <c r="AI80" s="75"/>
      <c r="AJ80" s="75"/>
      <c r="AK80" s="75"/>
      <c r="AL80" s="75"/>
      <c r="AM80" s="75"/>
      <c r="AN80" s="75"/>
      <c r="AO80" s="54"/>
      <c r="AP80" s="54"/>
      <c r="AQ80" s="54"/>
      <c r="AR80" s="54"/>
      <c r="AS80" s="54"/>
    </row>
    <row r="81" spans="2:45" s="2" customFormat="1" ht="15" customHeight="1" x14ac:dyDescent="0.25">
      <c r="B81" s="57" t="s">
        <v>153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>
        <v>41883619</v>
      </c>
      <c r="Z81" s="58">
        <v>50954570</v>
      </c>
      <c r="AA81" s="58">
        <v>52658500</v>
      </c>
      <c r="AB81" s="58">
        <f>AA81+AB73+AB75+AB77+AB79</f>
        <v>63878903.907000065</v>
      </c>
      <c r="AC81" s="58">
        <f>AB81+AC73+AC77+AC79</f>
        <v>63307956.616868407</v>
      </c>
      <c r="AD81" s="58">
        <f t="shared" ref="AD81:AG81" si="32">AC81+AD73+AD77+AD79</f>
        <v>57233327.307267986</v>
      </c>
      <c r="AE81" s="58">
        <f t="shared" si="32"/>
        <v>51601154.316514544</v>
      </c>
      <c r="AF81" s="58">
        <f t="shared" si="32"/>
        <v>49324943.018797755</v>
      </c>
      <c r="AG81" s="58">
        <f t="shared" si="32"/>
        <v>49855421.4249136</v>
      </c>
      <c r="AH81" s="82" t="e">
        <f>AG81+AH73</f>
        <v>#REF!</v>
      </c>
      <c r="AI81" s="82"/>
      <c r="AJ81" s="82"/>
      <c r="AK81" s="82"/>
      <c r="AL81" s="82"/>
      <c r="AM81" s="82"/>
      <c r="AN81" s="82"/>
      <c r="AO81" s="122"/>
      <c r="AP81" s="63"/>
      <c r="AQ81" s="54"/>
      <c r="AR81" s="54"/>
      <c r="AS81" s="54"/>
    </row>
    <row r="82" spans="2:45" s="2" customFormat="1" ht="4.5" customHeight="1" x14ac:dyDescent="0.25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122"/>
      <c r="AH82" s="83"/>
      <c r="AI82" s="83"/>
      <c r="AJ82" s="83"/>
      <c r="AK82" s="83"/>
      <c r="AL82" s="83"/>
      <c r="AM82" s="83"/>
      <c r="AN82" s="83"/>
      <c r="AO82" s="122"/>
      <c r="AP82" s="54"/>
      <c r="AQ82" s="54"/>
      <c r="AR82" s="54"/>
      <c r="AS82" s="54"/>
    </row>
    <row r="83" spans="2:45" s="2" customFormat="1" ht="15" customHeight="1" x14ac:dyDescent="0.25">
      <c r="B83" s="57" t="s">
        <v>166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>
        <f t="shared" ref="Y83:AH83" si="33">Y81/Y38</f>
        <v>0.26118158083972587</v>
      </c>
      <c r="Z83" s="59">
        <f t="shared" si="33"/>
        <v>0.31156826283557865</v>
      </c>
      <c r="AA83" s="59">
        <f t="shared" si="33"/>
        <v>0.30894662686793684</v>
      </c>
      <c r="AB83" s="59">
        <f t="shared" si="33"/>
        <v>0.33815288207207</v>
      </c>
      <c r="AC83" s="59">
        <f t="shared" si="33"/>
        <v>0.34820630840202266</v>
      </c>
      <c r="AD83" s="59">
        <f t="shared" si="33"/>
        <v>0.31367050850775297</v>
      </c>
      <c r="AE83" s="59">
        <f t="shared" si="33"/>
        <v>0.27997826768544026</v>
      </c>
      <c r="AF83" s="59">
        <f t="shared" si="33"/>
        <v>0.25879342170842379</v>
      </c>
      <c r="AG83" s="59">
        <f t="shared" si="33"/>
        <v>0.25331039706550018</v>
      </c>
      <c r="AH83" s="84" t="e">
        <f t="shared" si="33"/>
        <v>#REF!</v>
      </c>
      <c r="AI83" s="84"/>
      <c r="AJ83" s="84"/>
      <c r="AK83" s="84"/>
      <c r="AL83" s="84"/>
      <c r="AM83" s="84"/>
      <c r="AN83" s="84"/>
      <c r="AO83" s="140"/>
      <c r="AP83" s="54"/>
      <c r="AQ83" s="54"/>
      <c r="AR83" s="54"/>
      <c r="AS83" s="54"/>
    </row>
    <row r="84" spans="2:45" s="2" customFormat="1" ht="15" customHeight="1" x14ac:dyDescent="0.25">
      <c r="B84" s="4"/>
      <c r="W84" s="37"/>
      <c r="X84" s="37"/>
      <c r="Y84" s="20"/>
      <c r="Z84" s="20"/>
      <c r="AA84" s="103" t="s">
        <v>148</v>
      </c>
      <c r="AB84" s="104">
        <f t="shared" ref="AB84:AG84" si="34">+(AB44-AA44)/AA44</f>
        <v>6.6978586420435651E-2</v>
      </c>
      <c r="AC84" s="104">
        <f t="shared" si="34"/>
        <v>3.2000350765242782E-3</v>
      </c>
      <c r="AD84" s="104">
        <f t="shared" si="34"/>
        <v>2.9522124809761224E-2</v>
      </c>
      <c r="AE84" s="104">
        <f t="shared" si="34"/>
        <v>1.210381857509695E-2</v>
      </c>
      <c r="AF84" s="104">
        <f t="shared" si="34"/>
        <v>1.2784848086919676E-2</v>
      </c>
      <c r="AG84" s="104">
        <f t="shared" si="34"/>
        <v>1.4210928606029717E-2</v>
      </c>
      <c r="AJ84" s="54"/>
      <c r="AK84" s="54"/>
      <c r="AL84" s="54"/>
      <c r="AM84" s="54"/>
      <c r="AN84" s="54"/>
      <c r="AO84" s="54"/>
      <c r="AP84" s="112"/>
      <c r="AQ84" s="54"/>
      <c r="AR84" s="54"/>
      <c r="AS84" s="54"/>
    </row>
    <row r="85" spans="2:45" s="2" customFormat="1" ht="15" customHeight="1" x14ac:dyDescent="0.25">
      <c r="B85" s="4"/>
      <c r="W85" s="37"/>
      <c r="X85" s="37"/>
      <c r="Y85" s="37"/>
      <c r="Z85" s="37"/>
      <c r="AA85" s="105" t="s">
        <v>149</v>
      </c>
      <c r="AB85" s="106">
        <f>+'Exhibit 12.10'!D34</f>
        <v>0</v>
      </c>
      <c r="AC85" s="106">
        <f>+'Exhibit 12.10'!E34</f>
        <v>0</v>
      </c>
      <c r="AD85" s="106">
        <f>+'Exhibit 12.10'!F34</f>
        <v>4.2999999999999997E-2</v>
      </c>
      <c r="AE85" s="106">
        <f>+'Exhibit 12.10'!G34</f>
        <v>1.4999999999999999E-2</v>
      </c>
      <c r="AF85" s="106">
        <f>+'Exhibit 12.10'!H34</f>
        <v>1.6E-2</v>
      </c>
      <c r="AG85" s="106">
        <f>+'Exhibit 12.10'!I34</f>
        <v>1.7000000000000001E-2</v>
      </c>
      <c r="AJ85" s="54"/>
      <c r="AK85" s="54"/>
      <c r="AL85" s="54"/>
      <c r="AM85" s="54"/>
      <c r="AN85" s="54"/>
      <c r="AO85" s="54"/>
      <c r="AP85" s="72"/>
      <c r="AQ85" s="72"/>
      <c r="AR85" s="72"/>
      <c r="AS85" s="72"/>
    </row>
    <row r="86" spans="2:45" s="2" customFormat="1" ht="15" customHeight="1" x14ac:dyDescent="0.25">
      <c r="B86" s="4"/>
      <c r="W86" s="37"/>
      <c r="X86" s="37"/>
      <c r="Y86" s="37"/>
      <c r="Z86" s="37"/>
      <c r="AA86" s="105" t="s">
        <v>150</v>
      </c>
      <c r="AB86" s="107">
        <f>+'Exhibit 12.10'!D36</f>
        <v>0</v>
      </c>
      <c r="AC86" s="107">
        <f>+'Exhibit 12.10'!E36</f>
        <v>0</v>
      </c>
      <c r="AD86" s="107">
        <f>+'Exhibit 12.10'!F36</f>
        <v>3</v>
      </c>
      <c r="AE86" s="107">
        <f>+'Exhibit 12.10'!G36</f>
        <v>0</v>
      </c>
      <c r="AF86" s="107">
        <f>+'Exhibit 12.10'!H36</f>
        <v>0</v>
      </c>
      <c r="AG86" s="107">
        <f>+'Exhibit 12.10'!I36</f>
        <v>0</v>
      </c>
      <c r="AH86" s="52"/>
      <c r="AJ86" s="54"/>
      <c r="AK86" s="54"/>
      <c r="AL86" s="54"/>
      <c r="AM86" s="54"/>
      <c r="AN86" s="54"/>
      <c r="AO86" s="54"/>
      <c r="AP86" s="54"/>
      <c r="AQ86" s="54"/>
      <c r="AR86" s="54"/>
      <c r="AS86" s="54"/>
    </row>
    <row r="87" spans="2:45" s="2" customFormat="1" ht="13.5" customHeight="1" x14ac:dyDescent="0.25">
      <c r="AA87" s="105" t="s">
        <v>158</v>
      </c>
      <c r="AB87" s="106">
        <f>(+'Exhibit 12.10'!D37*1000)/SUM('Summary Graph'!AB52:AB62)</f>
        <v>0</v>
      </c>
      <c r="AC87" s="106">
        <f>(+'Exhibit 12.10'!E37*1000)/SUM('Summary Graph'!AC52:AC62)</f>
        <v>0</v>
      </c>
      <c r="AD87" s="106">
        <f>(+'Exhibit 12.10'!F37*1000)/SUM('Summary Graph'!AD52:AD62)</f>
        <v>1.4169709815792389E-2</v>
      </c>
      <c r="AE87" s="106">
        <f>(+'Exhibit 12.10'!G37*1000)/SUM('Summary Graph'!AE52:AE62)</f>
        <v>0</v>
      </c>
      <c r="AF87" s="106">
        <f>(+'Exhibit 12.10'!H37*1000)/SUM('Summary Graph'!AF52:AF62)</f>
        <v>0</v>
      </c>
      <c r="AG87" s="106">
        <f>(+'Exhibit 12.10'!I37*1000)/SUM('Summary Graph'!AG52:AG62)</f>
        <v>0</v>
      </c>
      <c r="AJ87" s="54"/>
      <c r="AK87" s="54"/>
      <c r="AL87" s="54"/>
      <c r="AM87" s="54"/>
      <c r="AN87" s="54"/>
      <c r="AO87" s="54"/>
      <c r="AP87" s="54"/>
      <c r="AQ87" s="54"/>
      <c r="AR87" s="54"/>
      <c r="AS87" s="54"/>
    </row>
    <row r="88" spans="2:45" s="2" customFormat="1" ht="13.5" customHeight="1" x14ac:dyDescent="0.25">
      <c r="AA88" s="105" t="s">
        <v>159</v>
      </c>
      <c r="AB88" s="106">
        <f>(+'Exhibit 12.10'!D38*1000)/SUM('Summary Graph'!AB52:AB62)</f>
        <v>0</v>
      </c>
      <c r="AC88" s="106">
        <f>(+'Exhibit 12.10'!E38*1000)/SUM('Summary Graph'!AC52:AC62)</f>
        <v>0</v>
      </c>
      <c r="AD88" s="106">
        <f>(+'Exhibit 12.10'!F38*1000)/SUM('Summary Graph'!AD52:AD62)</f>
        <v>5.6678839263169557E-2</v>
      </c>
      <c r="AE88" s="106">
        <f>(+'Exhibit 12.10'!G38*1000)/SUM('Summary Graph'!AE52:AE62)</f>
        <v>0</v>
      </c>
      <c r="AF88" s="106">
        <f>(+'Exhibit 12.10'!H38*1000)/SUM('Summary Graph'!AF52:AF62)</f>
        <v>0</v>
      </c>
      <c r="AG88" s="106">
        <f>(+'Exhibit 12.10'!I38*1000)/SUM('Summary Graph'!AG52:AG62)</f>
        <v>0</v>
      </c>
      <c r="AJ88" s="54"/>
      <c r="AK88" s="54"/>
      <c r="AL88" s="54"/>
      <c r="AM88" s="54"/>
      <c r="AN88" s="54"/>
      <c r="AO88" s="54"/>
      <c r="AP88" s="54"/>
      <c r="AQ88" s="54"/>
      <c r="AR88" s="54"/>
      <c r="AS88" s="54"/>
    </row>
    <row r="89" spans="2:45" s="2" customFormat="1" ht="13.5" customHeight="1" x14ac:dyDescent="0.25">
      <c r="AA89" s="16" t="s">
        <v>147</v>
      </c>
      <c r="AB89" s="108">
        <f>+AB46*'[1]Detailed Changes'!G27/1000</f>
        <v>0</v>
      </c>
      <c r="AC89" s="53"/>
      <c r="AD89" s="53"/>
      <c r="AE89" s="53"/>
      <c r="AF89" s="97"/>
      <c r="AG89" s="97"/>
      <c r="AH89" s="53"/>
      <c r="AJ89" s="54"/>
      <c r="AK89" s="54"/>
      <c r="AL89" s="54"/>
      <c r="AM89" s="54"/>
      <c r="AN89" s="54"/>
      <c r="AO89" s="54"/>
      <c r="AP89" s="54"/>
      <c r="AQ89" s="54"/>
      <c r="AR89" s="54"/>
      <c r="AS89" s="54"/>
    </row>
    <row r="90" spans="2:45" s="2" customFormat="1" ht="13.5" customHeight="1" x14ac:dyDescent="0.25">
      <c r="AA90" s="109" t="s">
        <v>151</v>
      </c>
      <c r="AB90" s="110">
        <v>108000</v>
      </c>
      <c r="AC90" s="110">
        <f>+AB90*(1+AC85)</f>
        <v>108000</v>
      </c>
      <c r="AD90" s="110">
        <f t="shared" ref="AD90:AG90" si="35">+AC90*(1+AD85)</f>
        <v>112643.99999999999</v>
      </c>
      <c r="AE90" s="110">
        <f t="shared" si="35"/>
        <v>114333.65999999997</v>
      </c>
      <c r="AF90" s="110">
        <f t="shared" si="35"/>
        <v>116162.99855999998</v>
      </c>
      <c r="AG90" s="110">
        <f t="shared" si="35"/>
        <v>118137.76953551997</v>
      </c>
      <c r="AO90" s="54"/>
    </row>
    <row r="91" spans="2:45" s="2" customFormat="1" ht="13.5" customHeight="1" x14ac:dyDescent="0.25">
      <c r="AF91" s="54"/>
      <c r="AO91" s="54"/>
    </row>
    <row r="92" spans="2:45" s="2" customFormat="1" ht="13.5" customHeight="1" x14ac:dyDescent="0.25">
      <c r="AA92" s="109" t="s">
        <v>152</v>
      </c>
      <c r="AB92" s="111">
        <v>2.1499999999999998E-2</v>
      </c>
      <c r="AC92" s="111">
        <v>2.5000000000000001E-2</v>
      </c>
      <c r="AD92" s="111">
        <v>2.7400000000000001E-2</v>
      </c>
      <c r="AE92" s="111">
        <v>2.8899999999999999E-2</v>
      </c>
      <c r="AF92" s="111"/>
      <c r="AO92" s="54"/>
    </row>
    <row r="93" spans="2:45" s="2" customFormat="1" ht="13.5" customHeight="1" x14ac:dyDescent="0.25">
      <c r="AF93" s="54"/>
      <c r="AO93" s="54"/>
    </row>
    <row r="94" spans="2:45" s="2" customFormat="1" ht="13.5" customHeight="1" x14ac:dyDescent="0.25">
      <c r="AF94" s="54"/>
      <c r="AO94" s="54"/>
    </row>
    <row r="95" spans="2:45" s="2" customFormat="1" ht="13.5" customHeight="1" x14ac:dyDescent="0.25">
      <c r="Y95" s="42"/>
      <c r="AA95" s="50"/>
      <c r="AB95" s="51"/>
      <c r="AC95" s="51"/>
      <c r="AO95" s="54"/>
    </row>
    <row r="96" spans="2:45" s="2" customFormat="1" ht="13.5" customHeight="1" x14ac:dyDescent="0.25">
      <c r="Y96" s="16"/>
      <c r="AA96" s="44"/>
      <c r="AB96" s="45"/>
      <c r="AC96" s="45"/>
      <c r="AO96" s="54"/>
    </row>
    <row r="97" spans="25:41" s="2" customFormat="1" ht="13.5" customHeight="1" x14ac:dyDescent="0.25">
      <c r="Y97" s="16"/>
      <c r="AA97" s="44"/>
      <c r="AB97" s="45"/>
      <c r="AC97" s="45"/>
      <c r="AO97" s="54"/>
    </row>
    <row r="98" spans="25:41" s="2" customFormat="1" ht="13.5" customHeight="1" x14ac:dyDescent="0.25">
      <c r="Y98" s="16"/>
      <c r="AA98" s="44"/>
      <c r="AB98" s="45"/>
      <c r="AC98" s="45"/>
      <c r="AO98" s="54"/>
    </row>
    <row r="99" spans="25:41" s="2" customFormat="1" ht="13.5" customHeight="1" x14ac:dyDescent="0.25">
      <c r="Y99" s="16"/>
      <c r="AA99" s="44"/>
      <c r="AB99" s="45"/>
      <c r="AC99" s="45"/>
      <c r="AO99" s="54"/>
    </row>
    <row r="100" spans="25:41" s="2" customFormat="1" ht="13.5" customHeight="1" x14ac:dyDescent="0.25">
      <c r="Y100" s="16"/>
      <c r="AA100" s="44"/>
      <c r="AB100" s="45"/>
      <c r="AC100" s="45"/>
      <c r="AO100" s="54"/>
    </row>
    <row r="101" spans="25:41" s="2" customFormat="1" ht="13.5" customHeight="1" x14ac:dyDescent="0.25">
      <c r="Y101" s="16"/>
      <c r="AA101" s="44"/>
      <c r="AB101" s="45"/>
      <c r="AC101" s="45"/>
      <c r="AO101" s="54"/>
    </row>
    <row r="102" spans="25:41" s="2" customFormat="1" ht="13.5" customHeight="1" x14ac:dyDescent="0.25">
      <c r="Y102" s="16"/>
      <c r="AA102" s="44"/>
      <c r="AB102" s="45"/>
      <c r="AC102" s="45"/>
      <c r="AO102" s="54"/>
    </row>
    <row r="103" spans="25:41" s="2" customFormat="1" ht="13.5" customHeight="1" x14ac:dyDescent="0.25">
      <c r="Y103" s="16"/>
      <c r="AA103" s="46"/>
      <c r="AB103" s="45"/>
      <c r="AC103" s="45"/>
      <c r="AO103" s="54"/>
    </row>
    <row r="104" spans="25:41" s="2" customFormat="1" ht="13.5" customHeight="1" x14ac:dyDescent="0.25">
      <c r="Y104" s="16"/>
      <c r="AA104" s="47"/>
      <c r="AB104" s="45"/>
      <c r="AC104" s="45"/>
      <c r="AO104" s="54"/>
    </row>
    <row r="105" spans="25:41" s="2" customFormat="1" ht="13.5" customHeight="1" x14ac:dyDescent="0.25">
      <c r="Y105" s="16"/>
      <c r="AA105" s="47"/>
      <c r="AB105" s="45"/>
      <c r="AC105" s="45"/>
      <c r="AO105" s="54"/>
    </row>
    <row r="106" spans="25:41" s="2" customFormat="1" ht="13.5" customHeight="1" x14ac:dyDescent="0.25">
      <c r="Y106" s="16"/>
      <c r="AA106" s="47"/>
      <c r="AB106" s="45"/>
      <c r="AC106" s="45"/>
      <c r="AO106" s="54"/>
    </row>
    <row r="107" spans="25:41" s="2" customFormat="1" ht="13.5" customHeight="1" x14ac:dyDescent="0.25">
      <c r="Y107" s="16"/>
      <c r="AA107" s="46"/>
      <c r="AB107" s="45"/>
      <c r="AC107" s="45"/>
      <c r="AO107" s="54"/>
    </row>
    <row r="108" spans="25:41" s="2" customFormat="1" ht="13.5" customHeight="1" x14ac:dyDescent="0.25">
      <c r="Y108" s="16"/>
      <c r="AA108" s="46"/>
      <c r="AB108" s="45"/>
      <c r="AC108" s="45"/>
      <c r="AO108" s="54"/>
    </row>
    <row r="109" spans="25:41" s="2" customFormat="1" ht="13.5" customHeight="1" x14ac:dyDescent="0.25">
      <c r="Y109" s="16"/>
      <c r="AA109" s="46"/>
      <c r="AB109" s="45"/>
      <c r="AC109" s="45"/>
      <c r="AO109" s="54"/>
    </row>
    <row r="110" spans="25:41" s="2" customFormat="1" ht="13.5" customHeight="1" x14ac:dyDescent="0.25">
      <c r="Y110" s="16"/>
      <c r="AA110" s="46"/>
      <c r="AB110" s="45"/>
      <c r="AC110" s="45"/>
      <c r="AO110" s="54"/>
    </row>
    <row r="111" spans="25:41" s="2" customFormat="1" ht="13.5" customHeight="1" x14ac:dyDescent="0.25">
      <c r="Y111" s="16"/>
      <c r="AA111" s="46"/>
      <c r="AB111" s="45"/>
      <c r="AC111" s="45"/>
      <c r="AO111" s="54"/>
    </row>
    <row r="112" spans="25:41" s="2" customFormat="1" ht="13.5" customHeight="1" x14ac:dyDescent="0.25">
      <c r="Y112" s="16"/>
      <c r="AA112" s="46"/>
      <c r="AB112" s="45"/>
      <c r="AC112" s="45"/>
      <c r="AO112" s="54"/>
    </row>
    <row r="113" spans="22:41" s="2" customFormat="1" ht="13.5" customHeight="1" x14ac:dyDescent="0.25">
      <c r="Y113" s="16"/>
      <c r="AA113" s="46"/>
      <c r="AB113" s="45"/>
      <c r="AC113" s="45"/>
      <c r="AO113" s="54"/>
    </row>
    <row r="114" spans="22:41" s="2" customFormat="1" ht="13.5" customHeight="1" x14ac:dyDescent="0.25">
      <c r="Y114" s="16"/>
      <c r="AA114" s="47"/>
      <c r="AB114" s="48"/>
      <c r="AC114" s="48"/>
      <c r="AH114" s="49">
        <v>1251314</v>
      </c>
      <c r="AJ114" s="49">
        <v>1061877</v>
      </c>
      <c r="AL114" s="49">
        <v>2503936</v>
      </c>
      <c r="AM114" s="49">
        <v>1934659.97</v>
      </c>
      <c r="AN114" s="49">
        <v>2358697</v>
      </c>
      <c r="AO114" s="141"/>
    </row>
    <row r="115" spans="22:41" s="2" customFormat="1" ht="13.5" customHeight="1" x14ac:dyDescent="0.25">
      <c r="Y115" s="16"/>
      <c r="AA115" s="47"/>
      <c r="AB115" s="48"/>
      <c r="AC115" s="48"/>
      <c r="AO115" s="54"/>
    </row>
    <row r="116" spans="22:41" s="2" customFormat="1" ht="13.5" customHeight="1" x14ac:dyDescent="0.25">
      <c r="V116" s="47" t="s">
        <v>103</v>
      </c>
      <c r="W116" s="43"/>
      <c r="Y116" s="16"/>
      <c r="AA116" s="47"/>
      <c r="AB116" s="48"/>
      <c r="AC116" s="48"/>
      <c r="AO116" s="54"/>
    </row>
    <row r="117" spans="22:41" s="2" customFormat="1" x14ac:dyDescent="0.25">
      <c r="V117" s="47" t="s">
        <v>104</v>
      </c>
      <c r="Y117" s="16"/>
      <c r="AA117" s="47"/>
      <c r="AB117" s="48"/>
      <c r="AC117" s="48"/>
      <c r="AO117" s="54"/>
    </row>
    <row r="118" spans="22:41" s="2" customFormat="1" x14ac:dyDescent="0.25">
      <c r="V118" s="47" t="s">
        <v>105</v>
      </c>
      <c r="Y118" s="16"/>
      <c r="AA118" s="47"/>
      <c r="AB118" s="48"/>
      <c r="AC118" s="48"/>
      <c r="AO118" s="54"/>
    </row>
    <row r="119" spans="22:41" s="2" customFormat="1" x14ac:dyDescent="0.25">
      <c r="V119" s="47" t="s">
        <v>106</v>
      </c>
      <c r="Y119" s="16"/>
      <c r="AA119" s="47"/>
      <c r="AB119" s="48"/>
      <c r="AC119" s="48"/>
      <c r="AO119" s="54"/>
    </row>
    <row r="120" spans="22:41" s="2" customFormat="1" x14ac:dyDescent="0.25">
      <c r="V120" s="47" t="s">
        <v>107</v>
      </c>
      <c r="Y120" s="16"/>
      <c r="AA120" s="47"/>
      <c r="AB120" s="48"/>
      <c r="AC120" s="48"/>
      <c r="AO120" s="54"/>
    </row>
    <row r="121" spans="22:41" s="2" customFormat="1" x14ac:dyDescent="0.25">
      <c r="V121" s="47" t="s">
        <v>108</v>
      </c>
      <c r="Y121" s="16"/>
      <c r="AA121" s="47"/>
      <c r="AB121" s="48"/>
      <c r="AC121" s="48"/>
      <c r="AO121" s="54"/>
    </row>
    <row r="122" spans="22:41" s="2" customFormat="1" x14ac:dyDescent="0.25">
      <c r="AF122" s="54"/>
      <c r="AO122" s="54"/>
    </row>
    <row r="123" spans="22:41" s="2" customFormat="1" x14ac:dyDescent="0.25">
      <c r="AF123" s="54"/>
      <c r="AO123" s="54"/>
    </row>
    <row r="124" spans="22:41" s="2" customFormat="1" x14ac:dyDescent="0.25">
      <c r="AF124" s="54"/>
      <c r="AO124" s="54"/>
    </row>
    <row r="125" spans="22:41" s="2" customFormat="1" x14ac:dyDescent="0.25">
      <c r="AF125" s="54"/>
      <c r="AO125" s="54"/>
    </row>
    <row r="126" spans="22:41" s="2" customFormat="1" x14ac:dyDescent="0.25">
      <c r="AF126" s="54"/>
      <c r="AO126" s="54"/>
    </row>
    <row r="127" spans="22:41" s="2" customFormat="1" x14ac:dyDescent="0.25">
      <c r="AF127" s="54"/>
      <c r="AO127" s="54"/>
    </row>
    <row r="128" spans="22:41" s="2" customFormat="1" x14ac:dyDescent="0.25">
      <c r="AF128" s="54"/>
      <c r="AO128" s="54"/>
    </row>
    <row r="129" spans="32:41" s="2" customFormat="1" x14ac:dyDescent="0.25">
      <c r="AF129" s="54"/>
      <c r="AO129" s="54"/>
    </row>
    <row r="130" spans="32:41" s="2" customFormat="1" x14ac:dyDescent="0.25">
      <c r="AF130" s="54"/>
      <c r="AO130" s="54"/>
    </row>
    <row r="131" spans="32:41" s="2" customFormat="1" x14ac:dyDescent="0.25">
      <c r="AF131" s="54"/>
      <c r="AO131" s="54"/>
    </row>
    <row r="132" spans="32:41" s="2" customFormat="1" x14ac:dyDescent="0.25">
      <c r="AF132" s="54"/>
      <c r="AO132" s="54"/>
    </row>
    <row r="133" spans="32:41" s="2" customFormat="1" x14ac:dyDescent="0.25">
      <c r="AF133" s="54"/>
      <c r="AO133" s="54"/>
    </row>
    <row r="134" spans="32:41" s="2" customFormat="1" x14ac:dyDescent="0.25">
      <c r="AF134" s="54"/>
      <c r="AO134" s="54"/>
    </row>
    <row r="135" spans="32:41" s="2" customFormat="1" x14ac:dyDescent="0.25">
      <c r="AF135" s="54"/>
      <c r="AO135" s="54"/>
    </row>
    <row r="136" spans="32:41" s="2" customFormat="1" x14ac:dyDescent="0.25">
      <c r="AF136" s="54"/>
      <c r="AO136" s="54"/>
    </row>
    <row r="137" spans="32:41" s="2" customFormat="1" x14ac:dyDescent="0.25">
      <c r="AF137" s="54"/>
      <c r="AO137" s="54"/>
    </row>
    <row r="138" spans="32:41" s="2" customFormat="1" x14ac:dyDescent="0.25">
      <c r="AF138" s="54"/>
      <c r="AO138" s="54"/>
    </row>
    <row r="139" spans="32:41" s="2" customFormat="1" x14ac:dyDescent="0.25">
      <c r="AF139" s="54"/>
      <c r="AO139" s="54"/>
    </row>
    <row r="140" spans="32:41" s="2" customFormat="1" x14ac:dyDescent="0.25">
      <c r="AF140" s="54"/>
      <c r="AO140" s="54"/>
    </row>
    <row r="141" spans="32:41" s="2" customFormat="1" x14ac:dyDescent="0.25">
      <c r="AF141" s="54"/>
      <c r="AO141" s="54"/>
    </row>
    <row r="142" spans="32:41" s="2" customFormat="1" x14ac:dyDescent="0.25">
      <c r="AF142" s="54"/>
      <c r="AO142" s="54"/>
    </row>
    <row r="143" spans="32:41" s="2" customFormat="1" x14ac:dyDescent="0.25">
      <c r="AF143" s="54"/>
      <c r="AO143" s="54"/>
    </row>
    <row r="144" spans="32:41" s="2" customFormat="1" x14ac:dyDescent="0.25">
      <c r="AF144" s="54"/>
      <c r="AO144" s="54"/>
    </row>
  </sheetData>
  <phoneticPr fontId="0" type="noConversion"/>
  <pageMargins left="0.44" right="0.25" top="0.5" bottom="0.22" header="0.5" footer="0.2"/>
  <pageSetup scale="86" orientation="portrait" r:id="rId1"/>
  <headerFooter alignWithMargins="0"/>
  <rowBreaks count="1" manualBreakCount="1">
    <brk id="73" min="1" max="3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AH128"/>
  <sheetViews>
    <sheetView topLeftCell="A10" workbookViewId="0">
      <selection activeCell="AK16" sqref="AK16"/>
    </sheetView>
  </sheetViews>
  <sheetFormatPr defaultColWidth="9.1796875" defaultRowHeight="11.5" x14ac:dyDescent="0.25"/>
  <cols>
    <col min="1" max="1" width="9.1796875" style="1"/>
    <col min="2" max="2" width="27" style="1" customWidth="1"/>
    <col min="3" max="3" width="8.7265625" style="1" hidden="1" customWidth="1"/>
    <col min="4" max="4" width="7.26953125" style="1" hidden="1" customWidth="1"/>
    <col min="5" max="5" width="9.81640625" style="1" hidden="1" customWidth="1"/>
    <col min="6" max="8" width="7.26953125" style="1" hidden="1" customWidth="1"/>
    <col min="9" max="9" width="7" style="1" hidden="1" customWidth="1"/>
    <col min="10" max="10" width="0.1796875" style="1" hidden="1" customWidth="1"/>
    <col min="11" max="11" width="3.81640625" style="1" hidden="1" customWidth="1"/>
    <col min="12" max="12" width="7" style="1" hidden="1" customWidth="1"/>
    <col min="13" max="13" width="6.81640625" style="1" hidden="1" customWidth="1"/>
    <col min="14" max="14" width="0.54296875" style="1" hidden="1" customWidth="1"/>
    <col min="15" max="15" width="6.81640625" style="1" hidden="1" customWidth="1"/>
    <col min="16" max="19" width="7.54296875" style="1" hidden="1" customWidth="1"/>
    <col min="20" max="29" width="7.54296875" style="1" customWidth="1"/>
    <col min="30" max="30" width="8.7265625" style="1" customWidth="1"/>
    <col min="31" max="31" width="9.1796875" style="1"/>
    <col min="32" max="32" width="8.26953125" style="1" customWidth="1"/>
    <col min="33" max="16384" width="9.1796875" style="1"/>
  </cols>
  <sheetData>
    <row r="1" spans="2:2" s="2" customFormat="1" x14ac:dyDescent="0.25"/>
    <row r="2" spans="2:2" s="2" customFormat="1" ht="25" customHeight="1" x14ac:dyDescent="0.35">
      <c r="B2" s="23" t="s">
        <v>72</v>
      </c>
    </row>
    <row r="3" spans="2:2" s="2" customFormat="1" ht="12.75" customHeight="1" x14ac:dyDescent="0.25"/>
    <row r="4" spans="2:2" s="2" customFormat="1" ht="12.75" customHeight="1" x14ac:dyDescent="0.25"/>
    <row r="5" spans="2:2" s="2" customFormat="1" ht="12.75" customHeight="1" x14ac:dyDescent="0.25"/>
    <row r="6" spans="2:2" s="2" customFormat="1" ht="12.75" customHeight="1" x14ac:dyDescent="0.25"/>
    <row r="7" spans="2:2" s="2" customFormat="1" ht="12.75" customHeight="1" x14ac:dyDescent="0.25"/>
    <row r="8" spans="2:2" s="2" customFormat="1" ht="12.75" customHeight="1" x14ac:dyDescent="0.25"/>
    <row r="9" spans="2:2" s="2" customFormat="1" ht="12.75" customHeight="1" x14ac:dyDescent="0.25"/>
    <row r="10" spans="2:2" s="2" customFormat="1" ht="12.75" customHeight="1" x14ac:dyDescent="0.25"/>
    <row r="11" spans="2:2" s="2" customFormat="1" ht="12.75" customHeight="1" x14ac:dyDescent="0.25"/>
    <row r="12" spans="2:2" s="2" customFormat="1" ht="12.75" customHeight="1" x14ac:dyDescent="0.25"/>
    <row r="13" spans="2:2" s="2" customFormat="1" ht="12.75" customHeight="1" x14ac:dyDescent="0.25"/>
    <row r="14" spans="2:2" s="2" customFormat="1" ht="12.75" customHeight="1" x14ac:dyDescent="0.25"/>
    <row r="15" spans="2:2" s="2" customFormat="1" ht="12.75" customHeight="1" x14ac:dyDescent="0.25"/>
    <row r="16" spans="2:2" s="2" customFormat="1" ht="12.75" customHeight="1" x14ac:dyDescent="0.25"/>
    <row r="17" spans="2:34" s="2" customFormat="1" ht="12.75" customHeight="1" x14ac:dyDescent="0.25"/>
    <row r="18" spans="2:34" s="2" customFormat="1" ht="12.75" customHeight="1" x14ac:dyDescent="0.25"/>
    <row r="19" spans="2:34" s="2" customFormat="1" ht="12.75" customHeight="1" x14ac:dyDescent="0.25"/>
    <row r="20" spans="2:34" s="2" customFormat="1" ht="12.75" customHeight="1" x14ac:dyDescent="0.25"/>
    <row r="21" spans="2:34" s="2" customFormat="1" ht="12.75" customHeight="1" x14ac:dyDescent="0.25"/>
    <row r="22" spans="2:34" s="2" customFormat="1" ht="12.75" customHeight="1" x14ac:dyDescent="0.25"/>
    <row r="23" spans="2:34" s="2" customFormat="1" ht="12.75" customHeight="1" x14ac:dyDescent="0.25"/>
    <row r="24" spans="2:34" s="2" customFormat="1" ht="12.75" customHeight="1" x14ac:dyDescent="0.25"/>
    <row r="25" spans="2:34" s="2" customFormat="1" ht="8.25" customHeight="1" x14ac:dyDescent="0.25"/>
    <row r="26" spans="2:34" s="2" customFormat="1" ht="12.75" customHeight="1" x14ac:dyDescent="0.25">
      <c r="B26" s="24" t="s">
        <v>40</v>
      </c>
      <c r="C26" s="2" t="s">
        <v>8</v>
      </c>
      <c r="D26" s="21" t="s">
        <v>9</v>
      </c>
      <c r="E26" s="21" t="s">
        <v>10</v>
      </c>
      <c r="F26" s="21"/>
      <c r="G26" s="21" t="s">
        <v>11</v>
      </c>
      <c r="H26" s="21"/>
      <c r="I26" s="21" t="s">
        <v>12</v>
      </c>
      <c r="J26" s="21"/>
      <c r="K26" s="21" t="s">
        <v>39</v>
      </c>
      <c r="L26" s="21"/>
      <c r="M26" s="21" t="s">
        <v>13</v>
      </c>
      <c r="N26" s="21"/>
      <c r="O26" s="21" t="s">
        <v>14</v>
      </c>
      <c r="P26" s="25" t="s">
        <v>15</v>
      </c>
      <c r="Q26" s="26" t="s">
        <v>16</v>
      </c>
      <c r="R26" s="26" t="s">
        <v>17</v>
      </c>
      <c r="S26" s="26" t="s">
        <v>42</v>
      </c>
      <c r="T26" s="26" t="s">
        <v>44</v>
      </c>
      <c r="U26" s="26" t="s">
        <v>47</v>
      </c>
      <c r="V26" s="25" t="s">
        <v>49</v>
      </c>
      <c r="W26" s="26" t="s">
        <v>56</v>
      </c>
      <c r="X26" s="26" t="s">
        <v>60</v>
      </c>
      <c r="Y26" s="26" t="s">
        <v>62</v>
      </c>
      <c r="Z26" s="26" t="s">
        <v>66</v>
      </c>
      <c r="AA26" s="26" t="s">
        <v>68</v>
      </c>
      <c r="AB26" s="26" t="s">
        <v>81</v>
      </c>
      <c r="AC26" s="26" t="s">
        <v>90</v>
      </c>
      <c r="AD26" s="26" t="s">
        <v>91</v>
      </c>
      <c r="AE26" s="26" t="s">
        <v>92</v>
      </c>
      <c r="AF26" s="26" t="s">
        <v>93</v>
      </c>
      <c r="AG26" s="26" t="s">
        <v>94</v>
      </c>
      <c r="AH26" s="26" t="s">
        <v>95</v>
      </c>
    </row>
    <row r="27" spans="2:34" s="2" customFormat="1" ht="12.75" customHeight="1" x14ac:dyDescent="0.25">
      <c r="B27" s="22"/>
      <c r="D27" s="21"/>
      <c r="E27" s="21" t="s">
        <v>38</v>
      </c>
      <c r="F27" s="21"/>
      <c r="G27" s="21" t="s">
        <v>38</v>
      </c>
      <c r="H27" s="21"/>
      <c r="I27" s="21" t="s">
        <v>38</v>
      </c>
      <c r="J27" s="21"/>
      <c r="K27" s="21" t="s">
        <v>38</v>
      </c>
      <c r="L27" s="21"/>
      <c r="M27" s="21" t="s">
        <v>38</v>
      </c>
      <c r="N27" s="21"/>
      <c r="O27" s="27" t="s">
        <v>38</v>
      </c>
      <c r="P27" s="28" t="s">
        <v>38</v>
      </c>
      <c r="Q27" s="28" t="s">
        <v>38</v>
      </c>
      <c r="R27" s="28" t="s">
        <v>38</v>
      </c>
      <c r="S27" s="28" t="s">
        <v>38</v>
      </c>
      <c r="T27" s="28" t="s">
        <v>38</v>
      </c>
      <c r="U27" s="28" t="s">
        <v>38</v>
      </c>
      <c r="V27" s="28" t="s">
        <v>38</v>
      </c>
      <c r="W27" s="28" t="s">
        <v>38</v>
      </c>
      <c r="X27" s="28" t="s">
        <v>43</v>
      </c>
      <c r="Y27" s="28" t="s">
        <v>43</v>
      </c>
      <c r="Z27" s="28" t="s">
        <v>43</v>
      </c>
      <c r="AA27" s="28" t="s">
        <v>43</v>
      </c>
      <c r="AB27" s="28" t="s">
        <v>43</v>
      </c>
      <c r="AC27" s="28" t="s">
        <v>43</v>
      </c>
      <c r="AD27" s="28" t="s">
        <v>43</v>
      </c>
      <c r="AE27" s="28" t="s">
        <v>43</v>
      </c>
      <c r="AF27" s="28" t="s">
        <v>43</v>
      </c>
      <c r="AG27" s="28" t="s">
        <v>43</v>
      </c>
      <c r="AH27" s="28" t="s">
        <v>43</v>
      </c>
    </row>
    <row r="28" spans="2:34" s="2" customFormat="1" ht="15" customHeight="1" x14ac:dyDescent="0.25">
      <c r="B28" s="10" t="s">
        <v>52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2:34" s="2" customFormat="1" ht="15" customHeight="1" x14ac:dyDescent="0.25">
      <c r="B29" s="9" t="s">
        <v>0</v>
      </c>
      <c r="C29" s="9"/>
      <c r="D29" s="29" t="e">
        <f>+#REF!</f>
        <v>#REF!</v>
      </c>
      <c r="E29" s="29" t="e">
        <f>+#REF!</f>
        <v>#REF!</v>
      </c>
      <c r="F29" s="29"/>
      <c r="G29" s="29" t="e">
        <f>+#REF!</f>
        <v>#REF!</v>
      </c>
      <c r="H29" s="19" t="e">
        <f>(G29/E29)-1</f>
        <v>#REF!</v>
      </c>
      <c r="I29" s="29" t="e">
        <f>+#REF!</f>
        <v>#REF!</v>
      </c>
      <c r="J29" s="19" t="e">
        <f>+(I29/G29)-1</f>
        <v>#REF!</v>
      </c>
      <c r="K29" s="29" t="e">
        <f>+#REF!</f>
        <v>#REF!</v>
      </c>
      <c r="L29" s="19" t="e">
        <f>+(K29/I29)-1</f>
        <v>#REF!</v>
      </c>
      <c r="M29" s="29" t="e">
        <f>+#REF!</f>
        <v>#REF!</v>
      </c>
      <c r="N29" s="19" t="e">
        <f t="shared" ref="N29:N37" si="0">+(M29/K29)-1</f>
        <v>#REF!</v>
      </c>
      <c r="O29" s="29" t="e">
        <f>+#REF!</f>
        <v>#REF!</v>
      </c>
      <c r="P29" s="7" t="e">
        <f>+#REF!</f>
        <v>#REF!</v>
      </c>
      <c r="Q29" s="7" t="e">
        <f>+#REF!</f>
        <v>#REF!</v>
      </c>
      <c r="R29" s="7" t="e">
        <f>+#REF!</f>
        <v>#REF!</v>
      </c>
      <c r="S29" s="7" t="e">
        <f>+#REF!</f>
        <v>#REF!</v>
      </c>
      <c r="T29" s="7" t="e">
        <f>+#REF!</f>
        <v>#REF!</v>
      </c>
      <c r="U29" s="7" t="e">
        <f>+#REF!</f>
        <v>#REF!</v>
      </c>
      <c r="V29" s="7" t="e">
        <f>+#REF!</f>
        <v>#REF!</v>
      </c>
      <c r="W29" s="7" t="e">
        <f>+#REF!</f>
        <v>#REF!</v>
      </c>
      <c r="X29" s="7" t="e">
        <f>+#REF!</f>
        <v>#REF!</v>
      </c>
      <c r="Y29" s="7" t="e">
        <f>+#REF!</f>
        <v>#REF!</v>
      </c>
      <c r="Z29" s="7" t="e">
        <f>+#REF!</f>
        <v>#REF!</v>
      </c>
      <c r="AA29" s="7" t="e">
        <f>#REF!</f>
        <v>#REF!</v>
      </c>
      <c r="AB29" s="7" t="e">
        <f>#REF!</f>
        <v>#REF!</v>
      </c>
      <c r="AC29" s="7" t="e">
        <f>#REF!</f>
        <v>#REF!</v>
      </c>
      <c r="AD29" s="7" t="e">
        <f>#REF!</f>
        <v>#REF!</v>
      </c>
      <c r="AE29" s="7" t="e">
        <f>#REF!</f>
        <v>#REF!</v>
      </c>
      <c r="AF29" s="7" t="e">
        <f>#REF!</f>
        <v>#REF!</v>
      </c>
      <c r="AG29" s="7" t="e">
        <f>#REF!</f>
        <v>#REF!</v>
      </c>
      <c r="AH29" s="7" t="e">
        <f>#REF!</f>
        <v>#REF!</v>
      </c>
    </row>
    <row r="30" spans="2:34" s="2" customFormat="1" ht="15" customHeight="1" x14ac:dyDescent="0.25">
      <c r="B30" s="9" t="s">
        <v>18</v>
      </c>
      <c r="C30" s="9"/>
      <c r="D30" s="29" t="e">
        <f>+#REF!</f>
        <v>#REF!</v>
      </c>
      <c r="E30" s="29" t="e">
        <f>+#REF!</f>
        <v>#REF!</v>
      </c>
      <c r="F30" s="29"/>
      <c r="G30" s="29" t="e">
        <f>+#REF!</f>
        <v>#REF!</v>
      </c>
      <c r="H30" s="19" t="e">
        <f t="shared" ref="H30:H37" si="1">(G30/E30)-1</f>
        <v>#REF!</v>
      </c>
      <c r="I30" s="29" t="e">
        <f>+#REF!</f>
        <v>#REF!</v>
      </c>
      <c r="J30" s="19" t="e">
        <f t="shared" ref="J30:L37" si="2">+(I30/G30)-1</f>
        <v>#REF!</v>
      </c>
      <c r="K30" s="29" t="e">
        <f>+#REF!</f>
        <v>#REF!</v>
      </c>
      <c r="L30" s="19" t="e">
        <f t="shared" si="2"/>
        <v>#REF!</v>
      </c>
      <c r="M30" s="29" t="e">
        <f>+#REF!</f>
        <v>#REF!</v>
      </c>
      <c r="N30" s="19" t="e">
        <f t="shared" si="0"/>
        <v>#REF!</v>
      </c>
      <c r="O30" s="29" t="e">
        <f>+#REF!</f>
        <v>#REF!</v>
      </c>
      <c r="P30" s="7" t="e">
        <f>+#REF!</f>
        <v>#REF!</v>
      </c>
      <c r="Q30" s="7" t="e">
        <f>+#REF!</f>
        <v>#REF!</v>
      </c>
      <c r="R30" s="7" t="e">
        <f>+#REF!</f>
        <v>#REF!</v>
      </c>
      <c r="S30" s="7" t="e">
        <f>+#REF!</f>
        <v>#REF!</v>
      </c>
      <c r="T30" s="7" t="e">
        <f>+#REF!</f>
        <v>#REF!</v>
      </c>
      <c r="U30" s="7" t="e">
        <f>+#REF!</f>
        <v>#REF!</v>
      </c>
      <c r="V30" s="7" t="e">
        <f>+#REF!</f>
        <v>#REF!</v>
      </c>
      <c r="W30" s="7" t="e">
        <f>+#REF!</f>
        <v>#REF!</v>
      </c>
      <c r="X30" s="7" t="e">
        <f>+#REF!</f>
        <v>#REF!</v>
      </c>
      <c r="Y30" s="7" t="e">
        <f>+#REF!</f>
        <v>#REF!</v>
      </c>
      <c r="Z30" s="7" t="e">
        <f>+#REF!</f>
        <v>#REF!</v>
      </c>
      <c r="AA30" s="7" t="e">
        <f>#REF!</f>
        <v>#REF!</v>
      </c>
      <c r="AB30" s="7" t="e">
        <f>#REF!</f>
        <v>#REF!</v>
      </c>
      <c r="AC30" s="7" t="e">
        <f>#REF!</f>
        <v>#REF!</v>
      </c>
      <c r="AD30" s="7" t="e">
        <f>#REF!</f>
        <v>#REF!</v>
      </c>
      <c r="AE30" s="7" t="e">
        <f>#REF!</f>
        <v>#REF!</v>
      </c>
      <c r="AF30" s="7" t="e">
        <f>#REF!</f>
        <v>#REF!</v>
      </c>
      <c r="AG30" s="7" t="e">
        <f>#REF!</f>
        <v>#REF!</v>
      </c>
      <c r="AH30" s="7" t="e">
        <f>#REF!</f>
        <v>#REF!</v>
      </c>
    </row>
    <row r="31" spans="2:34" s="2" customFormat="1" ht="15" customHeight="1" x14ac:dyDescent="0.25">
      <c r="B31" s="9" t="s">
        <v>65</v>
      </c>
      <c r="C31" s="9"/>
      <c r="D31" s="29" t="e">
        <f>+#REF!</f>
        <v>#REF!</v>
      </c>
      <c r="E31" s="29" t="e">
        <f>+#REF!</f>
        <v>#REF!</v>
      </c>
      <c r="F31" s="29"/>
      <c r="G31" s="29" t="e">
        <f>+#REF!</f>
        <v>#REF!</v>
      </c>
      <c r="H31" s="19" t="e">
        <f t="shared" si="1"/>
        <v>#REF!</v>
      </c>
      <c r="I31" s="29" t="e">
        <f>+#REF!</f>
        <v>#REF!</v>
      </c>
      <c r="J31" s="19" t="e">
        <f t="shared" si="2"/>
        <v>#REF!</v>
      </c>
      <c r="K31" s="29" t="e">
        <f>+#REF!</f>
        <v>#REF!</v>
      </c>
      <c r="L31" s="19" t="e">
        <f t="shared" si="2"/>
        <v>#REF!</v>
      </c>
      <c r="M31" s="29" t="e">
        <f>+#REF!</f>
        <v>#REF!</v>
      </c>
      <c r="N31" s="19" t="e">
        <f t="shared" si="0"/>
        <v>#REF!</v>
      </c>
      <c r="O31" s="29" t="e">
        <f>+#REF!</f>
        <v>#REF!</v>
      </c>
      <c r="P31" s="7" t="e">
        <f>+#REF!</f>
        <v>#REF!</v>
      </c>
      <c r="Q31" s="7" t="e">
        <f>+#REF!</f>
        <v>#REF!</v>
      </c>
      <c r="R31" s="7" t="e">
        <f>+#REF!</f>
        <v>#REF!</v>
      </c>
      <c r="S31" s="7" t="e">
        <f>+#REF!</f>
        <v>#REF!</v>
      </c>
      <c r="T31" s="7" t="e">
        <f>+#REF!</f>
        <v>#REF!</v>
      </c>
      <c r="U31" s="7" t="e">
        <f>+#REF!</f>
        <v>#REF!</v>
      </c>
      <c r="V31" s="7" t="e">
        <f>+#REF!</f>
        <v>#REF!</v>
      </c>
      <c r="W31" s="7" t="e">
        <f>+#REF!</f>
        <v>#REF!</v>
      </c>
      <c r="X31" s="7" t="e">
        <f>+#REF!</f>
        <v>#REF!</v>
      </c>
      <c r="Y31" s="7" t="e">
        <f>+#REF!</f>
        <v>#REF!</v>
      </c>
      <c r="Z31" s="7" t="e">
        <f>+#REF!</f>
        <v>#REF!</v>
      </c>
      <c r="AA31" s="7" t="e">
        <f>#REF!</f>
        <v>#REF!</v>
      </c>
      <c r="AB31" s="7" t="e">
        <f>#REF!</f>
        <v>#REF!</v>
      </c>
      <c r="AC31" s="7" t="e">
        <f>#REF!</f>
        <v>#REF!</v>
      </c>
      <c r="AD31" s="7" t="e">
        <f>#REF!</f>
        <v>#REF!</v>
      </c>
      <c r="AE31" s="7" t="e">
        <f>#REF!</f>
        <v>#REF!</v>
      </c>
      <c r="AF31" s="7" t="e">
        <f>#REF!</f>
        <v>#REF!</v>
      </c>
      <c r="AG31" s="7" t="e">
        <f>#REF!</f>
        <v>#REF!</v>
      </c>
      <c r="AH31" s="7" t="e">
        <f>#REF!</f>
        <v>#REF!</v>
      </c>
    </row>
    <row r="32" spans="2:34" s="2" customFormat="1" ht="15" customHeight="1" x14ac:dyDescent="0.25">
      <c r="B32" s="9" t="s">
        <v>19</v>
      </c>
      <c r="C32" s="9"/>
      <c r="D32" s="29" t="e">
        <f>+#REF!</f>
        <v>#REF!</v>
      </c>
      <c r="E32" s="29" t="e">
        <f>+#REF!</f>
        <v>#REF!</v>
      </c>
      <c r="F32" s="29"/>
      <c r="G32" s="29" t="e">
        <f>+#REF!</f>
        <v>#REF!</v>
      </c>
      <c r="H32" s="19" t="e">
        <f t="shared" si="1"/>
        <v>#REF!</v>
      </c>
      <c r="I32" s="29" t="e">
        <f>+#REF!</f>
        <v>#REF!</v>
      </c>
      <c r="J32" s="19" t="e">
        <f t="shared" si="2"/>
        <v>#REF!</v>
      </c>
      <c r="K32" s="29" t="e">
        <f>+#REF!</f>
        <v>#REF!</v>
      </c>
      <c r="L32" s="19" t="e">
        <f t="shared" si="2"/>
        <v>#REF!</v>
      </c>
      <c r="M32" s="29" t="e">
        <f>+#REF!</f>
        <v>#REF!</v>
      </c>
      <c r="N32" s="19" t="e">
        <f t="shared" si="0"/>
        <v>#REF!</v>
      </c>
      <c r="O32" s="29" t="e">
        <f>+#REF!</f>
        <v>#REF!</v>
      </c>
      <c r="P32" s="7" t="e">
        <f>+#REF!</f>
        <v>#REF!</v>
      </c>
      <c r="Q32" s="7" t="e">
        <f>+#REF!</f>
        <v>#REF!</v>
      </c>
      <c r="R32" s="7" t="e">
        <f>+#REF!</f>
        <v>#REF!</v>
      </c>
      <c r="S32" s="7" t="e">
        <f>+#REF!</f>
        <v>#REF!</v>
      </c>
      <c r="T32" s="7" t="e">
        <f>+#REF!</f>
        <v>#REF!</v>
      </c>
      <c r="U32" s="7" t="e">
        <f>+#REF!</f>
        <v>#REF!</v>
      </c>
      <c r="V32" s="7" t="e">
        <f>+#REF!</f>
        <v>#REF!</v>
      </c>
      <c r="W32" s="7" t="e">
        <f>+#REF!</f>
        <v>#REF!</v>
      </c>
      <c r="X32" s="7" t="e">
        <f>+#REF!</f>
        <v>#REF!</v>
      </c>
      <c r="Y32" s="7" t="e">
        <f>+#REF!</f>
        <v>#REF!</v>
      </c>
      <c r="Z32" s="7" t="e">
        <f>+#REF!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</row>
    <row r="33" spans="2:34" s="2" customFormat="1" ht="15" customHeight="1" x14ac:dyDescent="0.25">
      <c r="B33" s="9" t="s">
        <v>20</v>
      </c>
      <c r="C33" s="9"/>
      <c r="D33" s="29" t="e">
        <f>+#REF!</f>
        <v>#REF!</v>
      </c>
      <c r="E33" s="29" t="e">
        <f>+#REF!</f>
        <v>#REF!</v>
      </c>
      <c r="F33" s="29"/>
      <c r="G33" s="29" t="e">
        <f>+#REF!</f>
        <v>#REF!</v>
      </c>
      <c r="H33" s="19" t="e">
        <f t="shared" si="1"/>
        <v>#REF!</v>
      </c>
      <c r="I33" s="29" t="e">
        <f>+#REF!</f>
        <v>#REF!</v>
      </c>
      <c r="J33" s="19" t="e">
        <f t="shared" si="2"/>
        <v>#REF!</v>
      </c>
      <c r="K33" s="29" t="e">
        <f>+#REF!</f>
        <v>#REF!</v>
      </c>
      <c r="L33" s="19" t="e">
        <f t="shared" si="2"/>
        <v>#REF!</v>
      </c>
      <c r="M33" s="29" t="e">
        <f>+#REF!</f>
        <v>#REF!</v>
      </c>
      <c r="N33" s="19" t="e">
        <f t="shared" si="0"/>
        <v>#REF!</v>
      </c>
      <c r="O33" s="29" t="e">
        <f>+#REF!</f>
        <v>#REF!</v>
      </c>
      <c r="P33" s="7" t="e">
        <f>+#REF!</f>
        <v>#REF!</v>
      </c>
      <c r="Q33" s="7" t="e">
        <f>+#REF!</f>
        <v>#REF!</v>
      </c>
      <c r="R33" s="7" t="e">
        <f>+#REF!</f>
        <v>#REF!</v>
      </c>
      <c r="S33" s="7" t="e">
        <f>+#REF!</f>
        <v>#REF!</v>
      </c>
      <c r="T33" s="7" t="e">
        <f>+#REF!</f>
        <v>#REF!</v>
      </c>
      <c r="U33" s="7" t="e">
        <f>+#REF!</f>
        <v>#REF!</v>
      </c>
      <c r="V33" s="7" t="e">
        <f>+#REF!</f>
        <v>#REF!</v>
      </c>
      <c r="W33" s="7" t="e">
        <f>+#REF!</f>
        <v>#REF!</v>
      </c>
      <c r="X33" s="7" t="e">
        <f>+#REF!</f>
        <v>#REF!</v>
      </c>
      <c r="Y33" s="7" t="e">
        <f>+#REF!</f>
        <v>#REF!</v>
      </c>
      <c r="Z33" s="7" t="e">
        <f>+#REF!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</row>
    <row r="34" spans="2:34" s="2" customFormat="1" ht="15" customHeight="1" x14ac:dyDescent="0.25">
      <c r="B34" s="9" t="s">
        <v>21</v>
      </c>
      <c r="C34" s="9"/>
      <c r="D34" s="29" t="e">
        <f>+#REF!</f>
        <v>#REF!</v>
      </c>
      <c r="E34" s="29" t="e">
        <f>+#REF!</f>
        <v>#REF!</v>
      </c>
      <c r="F34" s="29"/>
      <c r="G34" s="29" t="e">
        <f>+#REF!</f>
        <v>#REF!</v>
      </c>
      <c r="H34" s="19" t="e">
        <f t="shared" si="1"/>
        <v>#REF!</v>
      </c>
      <c r="I34" s="29" t="e">
        <f>+#REF!</f>
        <v>#REF!</v>
      </c>
      <c r="J34" s="19" t="e">
        <f t="shared" si="2"/>
        <v>#REF!</v>
      </c>
      <c r="K34" s="29" t="e">
        <f>+#REF!</f>
        <v>#REF!</v>
      </c>
      <c r="L34" s="19" t="e">
        <f t="shared" si="2"/>
        <v>#REF!</v>
      </c>
      <c r="M34" s="29" t="e">
        <f>+#REF!</f>
        <v>#REF!</v>
      </c>
      <c r="N34" s="19" t="e">
        <f t="shared" si="0"/>
        <v>#REF!</v>
      </c>
      <c r="O34" s="29" t="e">
        <f>+#REF!</f>
        <v>#REF!</v>
      </c>
      <c r="P34" s="7" t="e">
        <f>+#REF!</f>
        <v>#REF!</v>
      </c>
      <c r="Q34" s="7" t="e">
        <f>+#REF!</f>
        <v>#REF!</v>
      </c>
      <c r="R34" s="7" t="e">
        <f>+#REF!</f>
        <v>#REF!</v>
      </c>
      <c r="S34" s="7" t="e">
        <f>+#REF!</f>
        <v>#REF!</v>
      </c>
      <c r="T34" s="7" t="e">
        <f>+#REF!</f>
        <v>#REF!</v>
      </c>
      <c r="U34" s="7" t="e">
        <f>+#REF!</f>
        <v>#REF!</v>
      </c>
      <c r="V34" s="7" t="e">
        <f>+#REF!</f>
        <v>#REF!</v>
      </c>
      <c r="W34" s="7" t="e">
        <f>+#REF!</f>
        <v>#REF!</v>
      </c>
      <c r="X34" s="7" t="e">
        <f>+#REF!</f>
        <v>#REF!</v>
      </c>
      <c r="Y34" s="7" t="e">
        <f>+#REF!</f>
        <v>#REF!</v>
      </c>
      <c r="Z34" s="7" t="e">
        <f>+#REF!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</row>
    <row r="35" spans="2:34" s="2" customFormat="1" ht="15" customHeight="1" x14ac:dyDescent="0.25">
      <c r="B35" s="9" t="s">
        <v>3</v>
      </c>
      <c r="C35" s="9"/>
      <c r="D35" s="29" t="e">
        <f>+#REF!</f>
        <v>#REF!</v>
      </c>
      <c r="E35" s="29" t="e">
        <f>+#REF!</f>
        <v>#REF!</v>
      </c>
      <c r="F35" s="29"/>
      <c r="G35" s="29" t="e">
        <f>+#REF!</f>
        <v>#REF!</v>
      </c>
      <c r="H35" s="19" t="e">
        <f t="shared" si="1"/>
        <v>#REF!</v>
      </c>
      <c r="I35" s="29" t="e">
        <f>+#REF!</f>
        <v>#REF!</v>
      </c>
      <c r="J35" s="19" t="e">
        <f t="shared" si="2"/>
        <v>#REF!</v>
      </c>
      <c r="K35" s="29" t="e">
        <f>+#REF!</f>
        <v>#REF!</v>
      </c>
      <c r="L35" s="19" t="e">
        <f t="shared" si="2"/>
        <v>#REF!</v>
      </c>
      <c r="M35" s="29" t="e">
        <f>+#REF!</f>
        <v>#REF!</v>
      </c>
      <c r="N35" s="19" t="e">
        <f t="shared" si="0"/>
        <v>#REF!</v>
      </c>
      <c r="O35" s="29" t="e">
        <f>+#REF!</f>
        <v>#REF!</v>
      </c>
      <c r="P35" s="7" t="e">
        <f>+#REF!</f>
        <v>#REF!</v>
      </c>
      <c r="Q35" s="7" t="e">
        <f>+#REF!</f>
        <v>#REF!</v>
      </c>
      <c r="R35" s="7" t="e">
        <f>+#REF!</f>
        <v>#REF!</v>
      </c>
      <c r="S35" s="7" t="e">
        <f>+#REF!</f>
        <v>#REF!</v>
      </c>
      <c r="T35" s="7" t="e">
        <f>+#REF!</f>
        <v>#REF!</v>
      </c>
      <c r="U35" s="7" t="e">
        <f>+#REF!</f>
        <v>#REF!</v>
      </c>
      <c r="V35" s="7" t="e">
        <f>+#REF!</f>
        <v>#REF!</v>
      </c>
      <c r="W35" s="7" t="e">
        <f>+#REF!</f>
        <v>#REF!</v>
      </c>
      <c r="X35" s="7" t="e">
        <f>+#REF!</f>
        <v>#REF!</v>
      </c>
      <c r="Y35" s="7" t="e">
        <f>+#REF!</f>
        <v>#REF!</v>
      </c>
      <c r="Z35" s="7" t="e">
        <f>+#REF!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</row>
    <row r="36" spans="2:34" s="2" customFormat="1" ht="15" customHeight="1" x14ac:dyDescent="0.25">
      <c r="B36" s="9" t="s">
        <v>2</v>
      </c>
      <c r="C36" s="9"/>
      <c r="D36" s="29" t="e">
        <f>+#REF!</f>
        <v>#REF!</v>
      </c>
      <c r="E36" s="29" t="e">
        <f>+#REF!</f>
        <v>#REF!</v>
      </c>
      <c r="F36" s="29"/>
      <c r="G36" s="29" t="e">
        <f>+#REF!</f>
        <v>#REF!</v>
      </c>
      <c r="H36" s="19" t="e">
        <f t="shared" si="1"/>
        <v>#REF!</v>
      </c>
      <c r="I36" s="29" t="e">
        <f>+#REF!</f>
        <v>#REF!</v>
      </c>
      <c r="J36" s="19" t="e">
        <f t="shared" si="2"/>
        <v>#REF!</v>
      </c>
      <c r="K36" s="29" t="e">
        <f>+#REF!</f>
        <v>#REF!</v>
      </c>
      <c r="L36" s="19" t="e">
        <f t="shared" si="2"/>
        <v>#REF!</v>
      </c>
      <c r="M36" s="29" t="e">
        <f>+#REF!</f>
        <v>#REF!</v>
      </c>
      <c r="N36" s="19" t="e">
        <f t="shared" si="0"/>
        <v>#REF!</v>
      </c>
      <c r="O36" s="29" t="e">
        <f>+#REF!</f>
        <v>#REF!</v>
      </c>
      <c r="P36" s="7" t="e">
        <f>+#REF!</f>
        <v>#REF!</v>
      </c>
      <c r="Q36" s="7" t="e">
        <f>+#REF!</f>
        <v>#REF!</v>
      </c>
      <c r="R36" s="7" t="e">
        <f>+#REF!</f>
        <v>#REF!</v>
      </c>
      <c r="S36" s="7" t="e">
        <f>+#REF!</f>
        <v>#REF!</v>
      </c>
      <c r="T36" s="7" t="e">
        <f>+#REF!</f>
        <v>#REF!</v>
      </c>
      <c r="U36" s="7" t="e">
        <f>+#REF!</f>
        <v>#REF!</v>
      </c>
      <c r="V36" s="7" t="e">
        <f>+#REF!</f>
        <v>#REF!</v>
      </c>
      <c r="W36" s="7" t="e">
        <f>+#REF!</f>
        <v>#REF!</v>
      </c>
      <c r="X36" s="7" t="e">
        <f>+#REF!</f>
        <v>#REF!</v>
      </c>
      <c r="Y36" s="7" t="e">
        <f>+#REF!</f>
        <v>#REF!</v>
      </c>
      <c r="Z36" s="7" t="e">
        <f>+#REF!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</row>
    <row r="37" spans="2:34" s="2" customFormat="1" ht="15" customHeight="1" x14ac:dyDescent="0.25">
      <c r="B37" s="9" t="s">
        <v>1</v>
      </c>
      <c r="C37" s="9"/>
      <c r="D37" s="29" t="e">
        <f>+#REF!-#REF!-#REF!</f>
        <v>#REF!</v>
      </c>
      <c r="E37" s="29" t="e">
        <f>+#REF!-#REF!-#REF!</f>
        <v>#REF!</v>
      </c>
      <c r="F37" s="29"/>
      <c r="G37" s="29" t="e">
        <f>+#REF!-#REF!-#REF!</f>
        <v>#REF!</v>
      </c>
      <c r="H37" s="19" t="e">
        <f t="shared" si="1"/>
        <v>#REF!</v>
      </c>
      <c r="I37" s="29" t="e">
        <f>+#REF!-#REF!-#REF!</f>
        <v>#REF!</v>
      </c>
      <c r="J37" s="19" t="e">
        <f t="shared" si="2"/>
        <v>#REF!</v>
      </c>
      <c r="K37" s="29" t="e">
        <f>+#REF!-#REF!-#REF!</f>
        <v>#REF!</v>
      </c>
      <c r="L37" s="19" t="e">
        <f t="shared" si="2"/>
        <v>#REF!</v>
      </c>
      <c r="M37" s="29" t="e">
        <f>+#REF!-#REF!-#REF!</f>
        <v>#REF!</v>
      </c>
      <c r="N37" s="19" t="e">
        <f t="shared" si="0"/>
        <v>#REF!</v>
      </c>
      <c r="O37" s="29" t="e">
        <f>+#REF!-#REF!-#REF!</f>
        <v>#REF!</v>
      </c>
      <c r="P37" s="7" t="e">
        <f>+#REF!-#REF!-#REF!</f>
        <v>#REF!</v>
      </c>
      <c r="Q37" s="7" t="e">
        <f>+#REF!-#REF!-#REF!</f>
        <v>#REF!</v>
      </c>
      <c r="R37" s="7" t="e">
        <f>+#REF!-#REF!-#REF!</f>
        <v>#REF!</v>
      </c>
      <c r="S37" s="7" t="e">
        <f>+#REF!-#REF!-#REF!</f>
        <v>#REF!</v>
      </c>
      <c r="T37" s="7" t="e">
        <f>+#REF!-#REF!-#REF!</f>
        <v>#REF!</v>
      </c>
      <c r="U37" s="7" t="e">
        <f>+#REF!-#REF!-#REF!</f>
        <v>#REF!</v>
      </c>
      <c r="V37" s="7" t="e">
        <f>+#REF!-#REF!-#REF!</f>
        <v>#REF!</v>
      </c>
      <c r="W37" s="7" t="e">
        <f>+#REF!-#REF!-#REF!</f>
        <v>#REF!</v>
      </c>
      <c r="X37" s="7" t="e">
        <f>+#REF!-#REF!-#REF!</f>
        <v>#REF!</v>
      </c>
      <c r="Y37" s="7" t="e">
        <f>+#REF!-#REF!-#REF!</f>
        <v>#REF!</v>
      </c>
      <c r="Z37" s="7" t="e">
        <f>+#REF!-#REF!-#REF!</f>
        <v>#REF!</v>
      </c>
      <c r="AA37" s="7" t="e">
        <f>+#REF!-#REF!-#REF!</f>
        <v>#REF!</v>
      </c>
      <c r="AB37" s="7" t="e">
        <f>+#REF!-#REF!-#REF!</f>
        <v>#REF!</v>
      </c>
      <c r="AC37" s="7" t="e">
        <f>+#REF!-#REF!-#REF!</f>
        <v>#REF!</v>
      </c>
      <c r="AD37" s="7" t="e">
        <f>+#REF!-#REF!-#REF!</f>
        <v>#REF!</v>
      </c>
      <c r="AE37" s="7" t="e">
        <f>+#REF!-#REF!-#REF!</f>
        <v>#REF!</v>
      </c>
      <c r="AF37" s="7" t="e">
        <f>+#REF!-#REF!-#REF!</f>
        <v>#REF!</v>
      </c>
      <c r="AG37" s="7" t="e">
        <f>+#REF!-#REF!-#REF!</f>
        <v>#REF!</v>
      </c>
      <c r="AH37" s="7" t="e">
        <f>+#REF!-#REF!-#REF!</f>
        <v>#REF!</v>
      </c>
    </row>
    <row r="38" spans="2:34" s="4" customFormat="1" ht="15" customHeight="1" x14ac:dyDescent="0.25">
      <c r="B38" s="12" t="s">
        <v>53</v>
      </c>
      <c r="C38" s="10"/>
      <c r="D38" s="11" t="e">
        <f>SUM(D28:D37)</f>
        <v>#REF!</v>
      </c>
      <c r="E38" s="11" t="e">
        <f>SUM(E28:E37)</f>
        <v>#REF!</v>
      </c>
      <c r="F38" s="11"/>
      <c r="G38" s="11" t="e">
        <f>SUM(G28:G37)</f>
        <v>#REF!</v>
      </c>
      <c r="H38" s="11"/>
      <c r="I38" s="11" t="e">
        <f t="shared" ref="I38:Q38" si="3">SUM(I28:I37)</f>
        <v>#REF!</v>
      </c>
      <c r="J38" s="11"/>
      <c r="K38" s="11" t="e">
        <f t="shared" si="3"/>
        <v>#REF!</v>
      </c>
      <c r="L38" s="11"/>
      <c r="M38" s="11" t="e">
        <f t="shared" si="3"/>
        <v>#REF!</v>
      </c>
      <c r="N38" s="11"/>
      <c r="O38" s="11" t="e">
        <f t="shared" si="3"/>
        <v>#REF!</v>
      </c>
      <c r="P38" s="5" t="e">
        <f t="shared" si="3"/>
        <v>#REF!</v>
      </c>
      <c r="Q38" s="5" t="e">
        <f t="shared" si="3"/>
        <v>#REF!</v>
      </c>
      <c r="R38" s="5" t="e">
        <f t="shared" ref="R38:Z38" si="4">SUM(R28:R37)</f>
        <v>#REF!</v>
      </c>
      <c r="S38" s="5" t="e">
        <f t="shared" si="4"/>
        <v>#REF!</v>
      </c>
      <c r="T38" s="5" t="e">
        <f t="shared" si="4"/>
        <v>#REF!</v>
      </c>
      <c r="U38" s="5" t="e">
        <f t="shared" si="4"/>
        <v>#REF!</v>
      </c>
      <c r="V38" s="5" t="e">
        <f t="shared" si="4"/>
        <v>#REF!</v>
      </c>
      <c r="W38" s="5" t="e">
        <f t="shared" si="4"/>
        <v>#REF!</v>
      </c>
      <c r="X38" s="5" t="e">
        <f t="shared" si="4"/>
        <v>#REF!</v>
      </c>
      <c r="Y38" s="5" t="e">
        <f t="shared" si="4"/>
        <v>#REF!</v>
      </c>
      <c r="Z38" s="5" t="e">
        <f t="shared" si="4"/>
        <v>#REF!</v>
      </c>
      <c r="AA38" s="5" t="e">
        <f t="shared" ref="AA38:AH38" si="5">SUM(AA28:AA37)</f>
        <v>#REF!</v>
      </c>
      <c r="AB38" s="5" t="e">
        <f t="shared" si="5"/>
        <v>#REF!</v>
      </c>
      <c r="AC38" s="5" t="e">
        <f t="shared" si="5"/>
        <v>#REF!</v>
      </c>
      <c r="AD38" s="5" t="e">
        <f t="shared" si="5"/>
        <v>#REF!</v>
      </c>
      <c r="AE38" s="5" t="e">
        <f t="shared" si="5"/>
        <v>#REF!</v>
      </c>
      <c r="AF38" s="5" t="e">
        <f t="shared" si="5"/>
        <v>#REF!</v>
      </c>
      <c r="AG38" s="5" t="e">
        <f t="shared" si="5"/>
        <v>#REF!</v>
      </c>
      <c r="AH38" s="5" t="e">
        <f t="shared" si="5"/>
        <v>#REF!</v>
      </c>
    </row>
    <row r="39" spans="2:34" s="2" customFormat="1" hidden="1" x14ac:dyDescent="0.25">
      <c r="B39" s="10" t="s">
        <v>22</v>
      </c>
      <c r="C39" s="9"/>
      <c r="D39" s="29" t="e">
        <f>+#REF!</f>
        <v>#REF!</v>
      </c>
      <c r="E39" s="29" t="e">
        <f>+#REF!</f>
        <v>#REF!</v>
      </c>
      <c r="F39" s="29"/>
      <c r="G39" s="29" t="e">
        <f>+#REF!</f>
        <v>#REF!</v>
      </c>
      <c r="H39" s="29"/>
      <c r="I39" s="29" t="e">
        <f>+#REF!</f>
        <v>#REF!</v>
      </c>
      <c r="J39" s="29"/>
      <c r="K39" s="29" t="e">
        <f>+#REF!</f>
        <v>#REF!</v>
      </c>
      <c r="L39" s="29"/>
      <c r="M39" s="29" t="e">
        <f>+#REF!</f>
        <v>#REF!</v>
      </c>
      <c r="N39" s="29"/>
      <c r="O39" s="29" t="e">
        <f>+#REF!</f>
        <v>#REF!</v>
      </c>
      <c r="P39" s="5" t="e">
        <f>+#REF!</f>
        <v>#REF!</v>
      </c>
      <c r="Q39" s="5" t="e">
        <f>+#REF!</f>
        <v>#REF!</v>
      </c>
      <c r="R39" s="5" t="e">
        <f>+#REF!</f>
        <v>#REF!</v>
      </c>
      <c r="S39" s="5" t="e">
        <f>+#REF!</f>
        <v>#REF!</v>
      </c>
      <c r="T39" s="5" t="e">
        <f>+#REF!</f>
        <v>#REF!</v>
      </c>
      <c r="U39" s="5" t="e">
        <f>+#REF!</f>
        <v>#REF!</v>
      </c>
      <c r="V39" s="5" t="e">
        <f>+#REF!</f>
        <v>#REF!</v>
      </c>
      <c r="W39" s="5" t="e">
        <f>+#REF!</f>
        <v>#REF!</v>
      </c>
      <c r="X39" s="5" t="e">
        <f>+#REF!</f>
        <v>#REF!</v>
      </c>
      <c r="Y39" s="5" t="e">
        <f>+#REF!</f>
        <v>#REF!</v>
      </c>
      <c r="Z39" s="5" t="e">
        <f>+#REF!</f>
        <v>#REF!</v>
      </c>
      <c r="AA39" s="5" t="e">
        <f>+#REF!</f>
        <v>#REF!</v>
      </c>
      <c r="AB39" s="5" t="e">
        <f>+#REF!</f>
        <v>#REF!</v>
      </c>
    </row>
    <row r="40" spans="2:34" s="2" customFormat="1" ht="11.25" hidden="1" customHeight="1" x14ac:dyDescent="0.25">
      <c r="B40" s="10"/>
      <c r="C40" s="9"/>
      <c r="D40" s="29"/>
      <c r="E40" s="29"/>
      <c r="F40" s="29"/>
      <c r="G40" s="30" t="e">
        <f>+(G38/E38)-1</f>
        <v>#REF!</v>
      </c>
      <c r="H40" s="30"/>
      <c r="I40" s="30" t="e">
        <f>+(I38/G38)-1</f>
        <v>#REF!</v>
      </c>
      <c r="J40" s="30"/>
      <c r="K40" s="30" t="e">
        <f>+(K38/I38)-1</f>
        <v>#REF!</v>
      </c>
      <c r="L40" s="30"/>
      <c r="M40" s="30" t="e">
        <f>+(M38/K38)-1</f>
        <v>#REF!</v>
      </c>
      <c r="N40" s="30"/>
      <c r="O40" s="30" t="e">
        <f>+(O38/M38)-1</f>
        <v>#REF!</v>
      </c>
      <c r="P40" s="5" t="e">
        <f t="shared" ref="P40:AB40" si="6">+(P38/O38)-1</f>
        <v>#REF!</v>
      </c>
      <c r="Q40" s="5" t="e">
        <f t="shared" si="6"/>
        <v>#REF!</v>
      </c>
      <c r="R40" s="5" t="e">
        <f t="shared" si="6"/>
        <v>#REF!</v>
      </c>
      <c r="S40" s="5" t="e">
        <f t="shared" si="6"/>
        <v>#REF!</v>
      </c>
      <c r="T40" s="5" t="e">
        <f t="shared" si="6"/>
        <v>#REF!</v>
      </c>
      <c r="U40" s="5" t="e">
        <f t="shared" si="6"/>
        <v>#REF!</v>
      </c>
      <c r="V40" s="5" t="e">
        <f t="shared" si="6"/>
        <v>#REF!</v>
      </c>
      <c r="W40" s="5" t="e">
        <f t="shared" si="6"/>
        <v>#REF!</v>
      </c>
      <c r="X40" s="5" t="e">
        <f t="shared" si="6"/>
        <v>#REF!</v>
      </c>
      <c r="Y40" s="5" t="e">
        <f t="shared" si="6"/>
        <v>#REF!</v>
      </c>
      <c r="Z40" s="5" t="e">
        <f t="shared" si="6"/>
        <v>#REF!</v>
      </c>
      <c r="AA40" s="5" t="e">
        <f t="shared" si="6"/>
        <v>#REF!</v>
      </c>
      <c r="AB40" s="5" t="e">
        <f t="shared" si="6"/>
        <v>#REF!</v>
      </c>
    </row>
    <row r="41" spans="2:34" s="2" customFormat="1" ht="8.25" hidden="1" customHeight="1" x14ac:dyDescent="0.25">
      <c r="B41" s="9"/>
      <c r="C41" s="9"/>
      <c r="D41" s="19"/>
      <c r="E41" s="17" t="e">
        <f>(E38/D38)-1</f>
        <v>#REF!</v>
      </c>
      <c r="F41" s="17"/>
      <c r="G41" s="17" t="e">
        <f>(G38/E38)-1</f>
        <v>#REF!</v>
      </c>
      <c r="H41" s="17"/>
      <c r="I41" s="17" t="e">
        <f>(I38/G38)-1</f>
        <v>#REF!</v>
      </c>
      <c r="J41" s="17"/>
      <c r="K41" s="17" t="e">
        <f>(K38/I38)-1</f>
        <v>#REF!</v>
      </c>
      <c r="L41" s="17"/>
      <c r="M41" s="17" t="e">
        <f>(M38/K38)-1</f>
        <v>#REF!</v>
      </c>
      <c r="N41" s="17"/>
      <c r="O41" s="17" t="e">
        <f>(O38/M38)-1</f>
        <v>#REF!</v>
      </c>
      <c r="P41" s="6" t="e">
        <f t="shared" ref="P41:AB41" si="7">(P38/O38)-1</f>
        <v>#REF!</v>
      </c>
      <c r="Q41" s="6" t="e">
        <f t="shared" si="7"/>
        <v>#REF!</v>
      </c>
      <c r="R41" s="6" t="e">
        <f t="shared" si="7"/>
        <v>#REF!</v>
      </c>
      <c r="S41" s="6" t="e">
        <f t="shared" si="7"/>
        <v>#REF!</v>
      </c>
      <c r="T41" s="6" t="e">
        <f t="shared" si="7"/>
        <v>#REF!</v>
      </c>
      <c r="U41" s="6" t="e">
        <f t="shared" si="7"/>
        <v>#REF!</v>
      </c>
      <c r="V41" s="6" t="e">
        <f t="shared" si="7"/>
        <v>#REF!</v>
      </c>
      <c r="W41" s="6" t="e">
        <f t="shared" si="7"/>
        <v>#REF!</v>
      </c>
      <c r="X41" s="6" t="e">
        <f t="shared" si="7"/>
        <v>#REF!</v>
      </c>
      <c r="Y41" s="6" t="e">
        <f t="shared" si="7"/>
        <v>#REF!</v>
      </c>
      <c r="Z41" s="6" t="e">
        <f t="shared" si="7"/>
        <v>#REF!</v>
      </c>
      <c r="AA41" s="6" t="e">
        <f t="shared" si="7"/>
        <v>#REF!</v>
      </c>
      <c r="AB41" s="6" t="e">
        <f t="shared" si="7"/>
        <v>#REF!</v>
      </c>
    </row>
    <row r="42" spans="2:34" s="2" customFormat="1" ht="8.25" customHeight="1" x14ac:dyDescent="0.25">
      <c r="B42" s="9"/>
      <c r="C42" s="9"/>
      <c r="D42" s="19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2:34" s="2" customFormat="1" ht="15" customHeight="1" x14ac:dyDescent="0.25">
      <c r="B43" s="10" t="s">
        <v>23</v>
      </c>
      <c r="C43" s="9"/>
      <c r="D43" s="17"/>
      <c r="E43" s="17"/>
      <c r="F43" s="17"/>
      <c r="G43" s="17" t="s">
        <v>40</v>
      </c>
      <c r="H43" s="17"/>
      <c r="I43" s="17" t="s">
        <v>40</v>
      </c>
      <c r="J43" s="17"/>
      <c r="K43" s="17" t="s">
        <v>40</v>
      </c>
      <c r="L43" s="17"/>
      <c r="M43" s="17" t="s">
        <v>40</v>
      </c>
      <c r="N43" s="17"/>
      <c r="O43" s="17" t="s">
        <v>40</v>
      </c>
      <c r="P43" s="7" t="s">
        <v>40</v>
      </c>
      <c r="Q43" s="7" t="s">
        <v>40</v>
      </c>
      <c r="R43" s="7" t="s">
        <v>40</v>
      </c>
      <c r="S43" s="7" t="s">
        <v>40</v>
      </c>
      <c r="T43" s="7" t="s">
        <v>40</v>
      </c>
      <c r="U43" s="7" t="s">
        <v>40</v>
      </c>
      <c r="V43" s="7" t="s">
        <v>40</v>
      </c>
      <c r="W43" s="7" t="s">
        <v>40</v>
      </c>
      <c r="X43" s="7" t="s">
        <v>40</v>
      </c>
      <c r="Y43" s="7" t="s">
        <v>40</v>
      </c>
      <c r="Z43" s="7" t="s">
        <v>40</v>
      </c>
      <c r="AA43" s="7" t="s">
        <v>40</v>
      </c>
      <c r="AB43" s="7" t="s">
        <v>40</v>
      </c>
      <c r="AC43" s="52"/>
      <c r="AD43" s="52"/>
      <c r="AE43" s="52"/>
      <c r="AF43" s="52"/>
      <c r="AG43" s="52"/>
      <c r="AH43" s="52"/>
    </row>
    <row r="44" spans="2:34" s="2" customFormat="1" ht="15" customHeight="1" x14ac:dyDescent="0.25">
      <c r="B44" s="9" t="s">
        <v>24</v>
      </c>
      <c r="C44" s="9"/>
      <c r="D44" s="29" t="e">
        <f>+#REF!</f>
        <v>#REF!</v>
      </c>
      <c r="E44" s="29" t="e">
        <f>+#REF!</f>
        <v>#REF!</v>
      </c>
      <c r="F44" s="29"/>
      <c r="G44" s="29" t="e">
        <f>+#REF!</f>
        <v>#REF!</v>
      </c>
      <c r="H44" s="29"/>
      <c r="I44" s="29" t="e">
        <f>+#REF!</f>
        <v>#REF!</v>
      </c>
      <c r="J44" s="29"/>
      <c r="K44" s="29" t="e">
        <f>+#REF!</f>
        <v>#REF!</v>
      </c>
      <c r="L44" s="29"/>
      <c r="M44" s="29" t="e">
        <f>+#REF!</f>
        <v>#REF!</v>
      </c>
      <c r="N44" s="29"/>
      <c r="O44" s="29" t="e">
        <f>+#REF!</f>
        <v>#REF!</v>
      </c>
      <c r="P44" s="7" t="e">
        <f>+#REF!</f>
        <v>#REF!</v>
      </c>
      <c r="Q44" s="7" t="e">
        <f>+#REF!</f>
        <v>#REF!</v>
      </c>
      <c r="R44" s="7" t="e">
        <f>+#REF!</f>
        <v>#REF!</v>
      </c>
      <c r="S44" s="7" t="e">
        <f>+#REF!</f>
        <v>#REF!</v>
      </c>
      <c r="T44" s="7" t="e">
        <f>+#REF!</f>
        <v>#REF!</v>
      </c>
      <c r="U44" s="7" t="e">
        <f>+#REF!</f>
        <v>#REF!</v>
      </c>
      <c r="V44" s="7" t="e">
        <f>+#REF!</f>
        <v>#REF!</v>
      </c>
      <c r="W44" s="7" t="e">
        <f>+#REF!</f>
        <v>#REF!</v>
      </c>
      <c r="X44" s="7" t="e">
        <f>+#REF!</f>
        <v>#REF!</v>
      </c>
      <c r="Y44" s="7" t="e">
        <f>+#REF!</f>
        <v>#REF!</v>
      </c>
      <c r="Z44" s="7" t="e">
        <f>+#REF!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</row>
    <row r="45" spans="2:34" s="2" customFormat="1" hidden="1" x14ac:dyDescent="0.25">
      <c r="B45" s="9"/>
      <c r="C45" s="9"/>
      <c r="D45" s="29"/>
      <c r="E45" s="29"/>
      <c r="F45" s="29"/>
      <c r="G45" s="29"/>
      <c r="H45" s="29"/>
      <c r="I45" s="31" t="e">
        <f>+(I44/G44)-1</f>
        <v>#REF!</v>
      </c>
      <c r="J45" s="31"/>
      <c r="K45" s="31" t="e">
        <f>+(K44/I44)-1</f>
        <v>#REF!</v>
      </c>
      <c r="L45" s="31"/>
      <c r="M45" s="31" t="e">
        <f>+(M44/K44)-1</f>
        <v>#REF!</v>
      </c>
      <c r="N45" s="31"/>
      <c r="O45" s="31" t="e">
        <f>+(O44/M44)-1</f>
        <v>#REF!</v>
      </c>
      <c r="P45" s="7" t="e">
        <f t="shared" ref="P45:Z45" si="8">+(P44/O44)-1</f>
        <v>#REF!</v>
      </c>
      <c r="Q45" s="7" t="e">
        <f t="shared" si="8"/>
        <v>#REF!</v>
      </c>
      <c r="R45" s="7" t="e">
        <f t="shared" si="8"/>
        <v>#REF!</v>
      </c>
      <c r="S45" s="7" t="e">
        <f t="shared" si="8"/>
        <v>#REF!</v>
      </c>
      <c r="T45" s="7" t="e">
        <f t="shared" si="8"/>
        <v>#REF!</v>
      </c>
      <c r="U45" s="7" t="e">
        <f t="shared" si="8"/>
        <v>#REF!</v>
      </c>
      <c r="V45" s="7" t="e">
        <f t="shared" si="8"/>
        <v>#REF!</v>
      </c>
      <c r="W45" s="7" t="e">
        <f t="shared" si="8"/>
        <v>#REF!</v>
      </c>
      <c r="X45" s="7" t="e">
        <f t="shared" si="8"/>
        <v>#REF!</v>
      </c>
      <c r="Y45" s="7" t="e">
        <f t="shared" si="8"/>
        <v>#REF!</v>
      </c>
      <c r="Z45" s="7" t="e">
        <f t="shared" si="8"/>
        <v>#REF!</v>
      </c>
      <c r="AA45" s="7"/>
      <c r="AB45" s="7"/>
      <c r="AC45" s="7"/>
      <c r="AD45" s="7"/>
      <c r="AE45" s="7"/>
      <c r="AF45" s="7"/>
      <c r="AG45" s="7"/>
      <c r="AH45" s="7"/>
    </row>
    <row r="46" spans="2:34" s="2" customFormat="1" ht="15" customHeight="1" x14ac:dyDescent="0.25">
      <c r="B46" s="9" t="s">
        <v>4</v>
      </c>
      <c r="C46" s="9"/>
      <c r="D46" s="29" t="e">
        <f>+#REF!</f>
        <v>#REF!</v>
      </c>
      <c r="E46" s="29" t="e">
        <f>+#REF!</f>
        <v>#REF!</v>
      </c>
      <c r="F46" s="29"/>
      <c r="G46" s="29" t="e">
        <f>+#REF!</f>
        <v>#REF!</v>
      </c>
      <c r="H46" s="29"/>
      <c r="I46" s="29" t="e">
        <f>+#REF!</f>
        <v>#REF!</v>
      </c>
      <c r="J46" s="29"/>
      <c r="K46" s="29" t="e">
        <f>+#REF!</f>
        <v>#REF!</v>
      </c>
      <c r="L46" s="29"/>
      <c r="M46" s="29" t="e">
        <f>+#REF!</f>
        <v>#REF!</v>
      </c>
      <c r="N46" s="29"/>
      <c r="O46" s="29" t="e">
        <f>+#REF!</f>
        <v>#REF!</v>
      </c>
      <c r="P46" s="7" t="e">
        <f>+#REF!</f>
        <v>#REF!</v>
      </c>
      <c r="Q46" s="7" t="e">
        <f>+#REF!</f>
        <v>#REF!</v>
      </c>
      <c r="R46" s="7" t="e">
        <f>+#REF!</f>
        <v>#REF!</v>
      </c>
      <c r="S46" s="7" t="e">
        <f>+#REF!</f>
        <v>#REF!</v>
      </c>
      <c r="T46" s="7" t="e">
        <f>+#REF!</f>
        <v>#REF!</v>
      </c>
      <c r="U46" s="7" t="e">
        <f>+#REF!</f>
        <v>#REF!</v>
      </c>
      <c r="V46" s="7" t="e">
        <f>+#REF!</f>
        <v>#REF!</v>
      </c>
      <c r="W46" s="7" t="e">
        <f>+#REF!</f>
        <v>#REF!</v>
      </c>
      <c r="X46" s="7" t="e">
        <f>+#REF!</f>
        <v>#REF!</v>
      </c>
      <c r="Y46" s="7" t="e">
        <f>+#REF!</f>
        <v>#REF!</v>
      </c>
      <c r="Z46" s="7" t="e">
        <f>+#REF!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</row>
    <row r="47" spans="2:34" s="2" customFormat="1" ht="15" customHeight="1" x14ac:dyDescent="0.25">
      <c r="B47" s="9" t="s">
        <v>5</v>
      </c>
      <c r="C47" s="9"/>
      <c r="D47" s="29" t="e">
        <f>+#REF!</f>
        <v>#REF!</v>
      </c>
      <c r="E47" s="29" t="e">
        <f>+#REF!</f>
        <v>#REF!</v>
      </c>
      <c r="F47" s="29"/>
      <c r="G47" s="29" t="e">
        <f>+#REF!</f>
        <v>#REF!</v>
      </c>
      <c r="H47" s="29"/>
      <c r="I47" s="29" t="e">
        <f>+#REF!</f>
        <v>#REF!</v>
      </c>
      <c r="J47" s="29"/>
      <c r="K47" s="29" t="e">
        <f>+#REF!</f>
        <v>#REF!</v>
      </c>
      <c r="L47" s="29"/>
      <c r="M47" s="29" t="e">
        <f>+#REF!</f>
        <v>#REF!</v>
      </c>
      <c r="N47" s="29"/>
      <c r="O47" s="29" t="e">
        <f>+#REF!</f>
        <v>#REF!</v>
      </c>
      <c r="P47" s="7" t="e">
        <f>+#REF!</f>
        <v>#REF!</v>
      </c>
      <c r="Q47" s="7" t="e">
        <f>+#REF!</f>
        <v>#REF!</v>
      </c>
      <c r="R47" s="7" t="e">
        <f>+#REF!</f>
        <v>#REF!</v>
      </c>
      <c r="S47" s="7" t="e">
        <f>+#REF!</f>
        <v>#REF!</v>
      </c>
      <c r="T47" s="7" t="e">
        <f>+#REF!</f>
        <v>#REF!</v>
      </c>
      <c r="U47" s="7" t="e">
        <f>+#REF!</f>
        <v>#REF!</v>
      </c>
      <c r="V47" s="7" t="e">
        <f>+#REF!</f>
        <v>#REF!</v>
      </c>
      <c r="W47" s="7" t="e">
        <f>+#REF!</f>
        <v>#REF!</v>
      </c>
      <c r="X47" s="7" t="e">
        <f>+#REF!</f>
        <v>#REF!</v>
      </c>
      <c r="Y47" s="7" t="e">
        <f>+#REF!</f>
        <v>#REF!</v>
      </c>
      <c r="Z47" s="7" t="e">
        <f>+#REF!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</row>
    <row r="48" spans="2:34" s="2" customFormat="1" ht="15" customHeight="1" x14ac:dyDescent="0.25">
      <c r="B48" s="9" t="s">
        <v>6</v>
      </c>
      <c r="C48" s="9"/>
      <c r="D48" s="29" t="e">
        <f>+#REF!</f>
        <v>#REF!</v>
      </c>
      <c r="E48" s="29" t="e">
        <f>+#REF!</f>
        <v>#REF!</v>
      </c>
      <c r="F48" s="29"/>
      <c r="G48" s="29" t="e">
        <f>+#REF!</f>
        <v>#REF!</v>
      </c>
      <c r="H48" s="29"/>
      <c r="I48" s="29" t="e">
        <f>+#REF!</f>
        <v>#REF!</v>
      </c>
      <c r="J48" s="29"/>
      <c r="K48" s="29" t="e">
        <f>+#REF!</f>
        <v>#REF!</v>
      </c>
      <c r="L48" s="29"/>
      <c r="M48" s="29" t="e">
        <f>+#REF!</f>
        <v>#REF!</v>
      </c>
      <c r="N48" s="29"/>
      <c r="O48" s="29" t="e">
        <f>+#REF!</f>
        <v>#REF!</v>
      </c>
      <c r="P48" s="7" t="e">
        <f>+#REF!</f>
        <v>#REF!</v>
      </c>
      <c r="Q48" s="7" t="e">
        <f>+#REF!</f>
        <v>#REF!</v>
      </c>
      <c r="R48" s="7" t="e">
        <f>+#REF!</f>
        <v>#REF!</v>
      </c>
      <c r="S48" s="7" t="e">
        <f>+#REF!</f>
        <v>#REF!</v>
      </c>
      <c r="T48" s="7" t="e">
        <f>+#REF!</f>
        <v>#REF!</v>
      </c>
      <c r="U48" s="7" t="e">
        <f>+#REF!</f>
        <v>#REF!</v>
      </c>
      <c r="V48" s="7" t="e">
        <f>+#REF!</f>
        <v>#REF!</v>
      </c>
      <c r="W48" s="7" t="e">
        <f>+#REF!</f>
        <v>#REF!</v>
      </c>
      <c r="X48" s="7" t="e">
        <f>+#REF!</f>
        <v>#REF!</v>
      </c>
      <c r="Y48" s="7" t="e">
        <f>+#REF!</f>
        <v>#REF!</v>
      </c>
      <c r="Z48" s="7" t="e">
        <f>+#REF!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</row>
    <row r="49" spans="2:34" s="2" customFormat="1" ht="15" customHeight="1" x14ac:dyDescent="0.25">
      <c r="B49" s="9" t="s">
        <v>64</v>
      </c>
      <c r="C49" s="9"/>
      <c r="D49" s="29" t="e">
        <f>+#REF!</f>
        <v>#REF!</v>
      </c>
      <c r="E49" s="29" t="e">
        <f>+#REF!</f>
        <v>#REF!</v>
      </c>
      <c r="F49" s="29"/>
      <c r="G49" s="29" t="e">
        <f>+#REF!</f>
        <v>#REF!</v>
      </c>
      <c r="H49" s="29"/>
      <c r="I49" s="29" t="e">
        <f>+#REF!</f>
        <v>#REF!</v>
      </c>
      <c r="J49" s="29"/>
      <c r="K49" s="29" t="e">
        <f>+#REF!</f>
        <v>#REF!</v>
      </c>
      <c r="L49" s="29"/>
      <c r="M49" s="29" t="e">
        <f>+#REF!</f>
        <v>#REF!</v>
      </c>
      <c r="N49" s="29"/>
      <c r="O49" s="29" t="e">
        <f>+#REF!</f>
        <v>#REF!</v>
      </c>
      <c r="P49" s="7" t="e">
        <f>+#REF!</f>
        <v>#REF!</v>
      </c>
      <c r="Q49" s="7" t="e">
        <f>+#REF!</f>
        <v>#REF!</v>
      </c>
      <c r="R49" s="7" t="e">
        <f>+#REF!</f>
        <v>#REF!</v>
      </c>
      <c r="S49" s="7" t="e">
        <f>+#REF!</f>
        <v>#REF!</v>
      </c>
      <c r="T49" s="7" t="e">
        <f>+#REF!</f>
        <v>#REF!</v>
      </c>
      <c r="U49" s="7" t="e">
        <f>+#REF!</f>
        <v>#REF!</v>
      </c>
      <c r="V49" s="7" t="e">
        <f>+#REF!</f>
        <v>#REF!</v>
      </c>
      <c r="W49" s="7" t="e">
        <f>+#REF!</f>
        <v>#REF!</v>
      </c>
      <c r="X49" s="7" t="e">
        <f>+#REF!</f>
        <v>#REF!</v>
      </c>
      <c r="Y49" s="7" t="e">
        <f>+#REF!</f>
        <v>#REF!</v>
      </c>
      <c r="Z49" s="7" t="e">
        <f>+#REF!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</row>
    <row r="50" spans="2:34" s="2" customFormat="1" ht="15" customHeight="1" x14ac:dyDescent="0.25">
      <c r="B50" s="9" t="s">
        <v>7</v>
      </c>
      <c r="C50" s="9"/>
      <c r="D50" s="29" t="e">
        <f>+#REF!</f>
        <v>#REF!</v>
      </c>
      <c r="E50" s="29" t="e">
        <f>+#REF!</f>
        <v>#REF!</v>
      </c>
      <c r="F50" s="29"/>
      <c r="G50" s="29" t="e">
        <f>+#REF!</f>
        <v>#REF!</v>
      </c>
      <c r="H50" s="29"/>
      <c r="I50" s="29" t="e">
        <f>+#REF!</f>
        <v>#REF!</v>
      </c>
      <c r="J50" s="29"/>
      <c r="K50" s="29" t="e">
        <f>+#REF!</f>
        <v>#REF!</v>
      </c>
      <c r="L50" s="29"/>
      <c r="M50" s="29" t="e">
        <f>+#REF!</f>
        <v>#REF!</v>
      </c>
      <c r="N50" s="29"/>
      <c r="O50" s="29" t="e">
        <f>+#REF!</f>
        <v>#REF!</v>
      </c>
      <c r="P50" s="7" t="e">
        <f>+#REF!</f>
        <v>#REF!</v>
      </c>
      <c r="Q50" s="7" t="e">
        <f>+#REF!</f>
        <v>#REF!</v>
      </c>
      <c r="R50" s="7" t="e">
        <f>+#REF!</f>
        <v>#REF!</v>
      </c>
      <c r="S50" s="7" t="e">
        <f>+#REF!</f>
        <v>#REF!</v>
      </c>
      <c r="T50" s="7" t="e">
        <f>+#REF!</f>
        <v>#REF!</v>
      </c>
      <c r="U50" s="7" t="e">
        <f>+#REF!</f>
        <v>#REF!</v>
      </c>
      <c r="V50" s="7" t="e">
        <f>+#REF!</f>
        <v>#REF!</v>
      </c>
      <c r="W50" s="7" t="e">
        <f>+#REF!</f>
        <v>#REF!</v>
      </c>
      <c r="X50" s="7" t="e">
        <f>+#REF!</f>
        <v>#REF!</v>
      </c>
      <c r="Y50" s="7" t="e">
        <f>+#REF!</f>
        <v>#REF!</v>
      </c>
      <c r="Z50" s="7" t="e">
        <f>+#REF!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</row>
    <row r="51" spans="2:34" s="2" customFormat="1" hidden="1" x14ac:dyDescent="0.25">
      <c r="B51" s="9" t="s">
        <v>25</v>
      </c>
      <c r="C51" s="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2:34" s="2" customFormat="1" ht="15" customHeight="1" x14ac:dyDescent="0.25">
      <c r="B52" s="9" t="e">
        <f>+#REF!</f>
        <v>#REF!</v>
      </c>
      <c r="C52" s="9"/>
      <c r="D52" s="29" t="e">
        <f>+#REF!</f>
        <v>#REF!</v>
      </c>
      <c r="E52" s="29" t="e">
        <f>+#REF!</f>
        <v>#REF!</v>
      </c>
      <c r="F52" s="29"/>
      <c r="G52" s="29" t="e">
        <f>+#REF!</f>
        <v>#REF!</v>
      </c>
      <c r="H52" s="29"/>
      <c r="I52" s="29" t="e">
        <f>+#REF!</f>
        <v>#REF!</v>
      </c>
      <c r="J52" s="29"/>
      <c r="K52" s="29">
        <v>0</v>
      </c>
      <c r="L52" s="29"/>
      <c r="M52" s="29">
        <v>0</v>
      </c>
      <c r="N52" s="29"/>
      <c r="O52" s="29">
        <v>0</v>
      </c>
      <c r="P52" s="7" t="e">
        <f>+#REF!</f>
        <v>#REF!</v>
      </c>
      <c r="Q52" s="7" t="e">
        <f>+#REF!</f>
        <v>#REF!</v>
      </c>
      <c r="R52" s="7" t="e">
        <f>+#REF!</f>
        <v>#REF!</v>
      </c>
      <c r="S52" s="7" t="e">
        <f>+#REF!</f>
        <v>#REF!</v>
      </c>
      <c r="T52" s="7" t="e">
        <f>+#REF!</f>
        <v>#REF!</v>
      </c>
      <c r="U52" s="7" t="e">
        <f>+#REF!</f>
        <v>#REF!</v>
      </c>
      <c r="V52" s="7" t="e">
        <f>+#REF!</f>
        <v>#REF!</v>
      </c>
      <c r="W52" s="7" t="e">
        <f>+#REF!</f>
        <v>#REF!</v>
      </c>
      <c r="X52" s="7" t="e">
        <f>+#REF!</f>
        <v>#REF!</v>
      </c>
      <c r="Y52" s="7" t="e">
        <f>+#REF!</f>
        <v>#REF!</v>
      </c>
      <c r="Z52" s="7" t="e">
        <f>+#REF!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</row>
    <row r="53" spans="2:34" s="2" customFormat="1" ht="15" customHeight="1" x14ac:dyDescent="0.25">
      <c r="B53" s="9" t="s">
        <v>63</v>
      </c>
      <c r="C53" s="9"/>
      <c r="D53" s="29" t="e">
        <f>+#REF!</f>
        <v>#REF!</v>
      </c>
      <c r="E53" s="29" t="e">
        <f>+#REF!</f>
        <v>#REF!</v>
      </c>
      <c r="F53" s="29"/>
      <c r="G53" s="29" t="e">
        <f>+#REF!</f>
        <v>#REF!</v>
      </c>
      <c r="H53" s="29"/>
      <c r="I53" s="29" t="e">
        <f>+#REF!</f>
        <v>#REF!</v>
      </c>
      <c r="J53" s="29"/>
      <c r="K53" s="29" t="e">
        <f>+#REF!</f>
        <v>#REF!</v>
      </c>
      <c r="L53" s="29"/>
      <c r="M53" s="29" t="e">
        <f>+#REF!</f>
        <v>#REF!</v>
      </c>
      <c r="N53" s="29"/>
      <c r="O53" s="29" t="e">
        <f>+#REF!</f>
        <v>#REF!</v>
      </c>
      <c r="P53" s="7" t="e">
        <f>+#REF!</f>
        <v>#REF!</v>
      </c>
      <c r="Q53" s="7" t="e">
        <f>+#REF!</f>
        <v>#REF!</v>
      </c>
      <c r="R53" s="7" t="e">
        <f>+#REF!</f>
        <v>#REF!</v>
      </c>
      <c r="S53" s="7" t="e">
        <f>+#REF!</f>
        <v>#REF!</v>
      </c>
      <c r="T53" s="7" t="e">
        <f>+#REF!</f>
        <v>#REF!</v>
      </c>
      <c r="U53" s="7" t="e">
        <f>+#REF!</f>
        <v>#REF!</v>
      </c>
      <c r="V53" s="7" t="e">
        <f>+#REF!</f>
        <v>#REF!</v>
      </c>
      <c r="W53" s="7" t="e">
        <f>+#REF!</f>
        <v>#REF!</v>
      </c>
      <c r="X53" s="7" t="e">
        <f>+#REF!</f>
        <v>#REF!</v>
      </c>
      <c r="Y53" s="7" t="e">
        <f>+#REF!</f>
        <v>#REF!</v>
      </c>
      <c r="Z53" s="7" t="e">
        <f>+#REF!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</row>
    <row r="54" spans="2:34" s="2" customFormat="1" x14ac:dyDescent="0.25">
      <c r="B54" s="9" t="s">
        <v>89</v>
      </c>
      <c r="C54" s="9"/>
      <c r="D54" s="29"/>
      <c r="E54" s="29"/>
      <c r="F54" s="29"/>
      <c r="G54" s="29"/>
      <c r="H54" s="29"/>
      <c r="I54" s="29" t="e">
        <f>+#REF!</f>
        <v>#REF!</v>
      </c>
      <c r="J54" s="29"/>
      <c r="K54" s="29" t="e">
        <f>+#REF!</f>
        <v>#REF!</v>
      </c>
      <c r="L54" s="29"/>
      <c r="M54" s="29" t="e">
        <f>+#REF!</f>
        <v>#REF!</v>
      </c>
      <c r="N54" s="29"/>
      <c r="O54" s="29">
        <v>0</v>
      </c>
      <c r="P54" s="7" t="e">
        <f>+#REF!</f>
        <v>#REF!</v>
      </c>
      <c r="Q54" s="7" t="e">
        <f>+#REF!</f>
        <v>#REF!</v>
      </c>
      <c r="R54" s="7" t="e">
        <f>+#REF!</f>
        <v>#REF!</v>
      </c>
      <c r="S54" s="7" t="e">
        <f>+#REF!</f>
        <v>#REF!</v>
      </c>
      <c r="T54" s="7" t="e">
        <f>+#REF!</f>
        <v>#REF!</v>
      </c>
      <c r="U54" s="7" t="e">
        <f>+#REF!</f>
        <v>#REF!</v>
      </c>
      <c r="V54" s="7" t="e">
        <f>+#REF!</f>
        <v>#REF!</v>
      </c>
      <c r="W54" s="7" t="e">
        <f>+#REF!</f>
        <v>#REF!</v>
      </c>
      <c r="X54" s="7" t="e">
        <f>+#REF!</f>
        <v>#REF!</v>
      </c>
      <c r="Y54" s="7" t="e">
        <f>+#REF!</f>
        <v>#REF!</v>
      </c>
      <c r="Z54" s="7" t="e">
        <f>+#REF!</f>
        <v>#REF!</v>
      </c>
      <c r="AA54" s="7" t="e">
        <f>+#REF!</f>
        <v>#REF!</v>
      </c>
      <c r="AB54" s="7" t="e">
        <f>+#REF!</f>
        <v>#REF!</v>
      </c>
      <c r="AC54" s="7" t="e">
        <f>+#REF!</f>
        <v>#REF!</v>
      </c>
      <c r="AD54" s="7" t="e">
        <f>+#REF!</f>
        <v>#REF!</v>
      </c>
      <c r="AE54" s="7" t="e">
        <f>+#REF!</f>
        <v>#REF!</v>
      </c>
      <c r="AF54" s="7" t="e">
        <f>+#REF!</f>
        <v>#REF!</v>
      </c>
      <c r="AG54" s="7" t="e">
        <f>+#REF!</f>
        <v>#REF!</v>
      </c>
      <c r="AH54" s="7" t="e">
        <f>+#REF!</f>
        <v>#REF!</v>
      </c>
    </row>
    <row r="55" spans="2:34" s="2" customFormat="1" ht="15" customHeight="1" x14ac:dyDescent="0.25">
      <c r="B55" s="9" t="s">
        <v>46</v>
      </c>
      <c r="C55" s="9"/>
      <c r="D55" s="32" t="e">
        <f>+#REF!</f>
        <v>#REF!</v>
      </c>
      <c r="E55" s="32" t="e">
        <f>+#REF!</f>
        <v>#REF!</v>
      </c>
      <c r="F55" s="32"/>
      <c r="G55" s="32" t="e">
        <f>+#REF!</f>
        <v>#REF!</v>
      </c>
      <c r="H55" s="32"/>
      <c r="I55" s="32" t="e">
        <f>+#REF!</f>
        <v>#REF!</v>
      </c>
      <c r="J55" s="32"/>
      <c r="K55" s="32" t="e">
        <f>+#REF!</f>
        <v>#REF!</v>
      </c>
      <c r="L55" s="32"/>
      <c r="M55" s="32" t="e">
        <f>+#REF!</f>
        <v>#REF!</v>
      </c>
      <c r="N55" s="32"/>
      <c r="O55" s="32" t="e">
        <f>+#REF!</f>
        <v>#REF!</v>
      </c>
      <c r="P55" s="7" t="e">
        <f>+#REF!</f>
        <v>#REF!</v>
      </c>
      <c r="Q55" s="7" t="e">
        <f>+#REF!</f>
        <v>#REF!</v>
      </c>
      <c r="R55" s="7" t="e">
        <f>+#REF!</f>
        <v>#REF!</v>
      </c>
      <c r="S55" s="7" t="e">
        <f>+#REF!</f>
        <v>#REF!</v>
      </c>
      <c r="T55" s="7" t="e">
        <f>+#REF!</f>
        <v>#REF!</v>
      </c>
      <c r="U55" s="7" t="e">
        <f>+#REF!</f>
        <v>#REF!</v>
      </c>
      <c r="V55" s="7" t="e">
        <f>+#REF!</f>
        <v>#REF!</v>
      </c>
      <c r="W55" s="7" t="e">
        <f>+#REF!</f>
        <v>#REF!</v>
      </c>
      <c r="X55" s="7" t="e">
        <f>+#REF!</f>
        <v>#REF!</v>
      </c>
      <c r="Y55" s="7" t="e">
        <f>+#REF!</f>
        <v>#REF!</v>
      </c>
      <c r="Z55" s="7" t="e">
        <f>+#REF!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</row>
    <row r="56" spans="2:34" s="4" customFormat="1" ht="15" customHeight="1" x14ac:dyDescent="0.25">
      <c r="B56" s="12" t="s">
        <v>26</v>
      </c>
      <c r="C56" s="13"/>
      <c r="D56" s="14" t="e">
        <f t="shared" ref="D56:X56" si="9">SUM(D44:D55)</f>
        <v>#REF!</v>
      </c>
      <c r="E56" s="14" t="e">
        <f t="shared" si="9"/>
        <v>#REF!</v>
      </c>
      <c r="F56" s="14"/>
      <c r="G56" s="14" t="e">
        <f t="shared" si="9"/>
        <v>#REF!</v>
      </c>
      <c r="H56" s="14"/>
      <c r="I56" s="14" t="e">
        <f t="shared" si="9"/>
        <v>#REF!</v>
      </c>
      <c r="J56" s="14"/>
      <c r="K56" s="14" t="e">
        <f t="shared" si="9"/>
        <v>#REF!</v>
      </c>
      <c r="L56" s="14"/>
      <c r="M56" s="14" t="e">
        <f t="shared" si="9"/>
        <v>#REF!</v>
      </c>
      <c r="N56" s="14"/>
      <c r="O56" s="14" t="e">
        <f t="shared" si="9"/>
        <v>#REF!</v>
      </c>
      <c r="P56" s="5" t="e">
        <f t="shared" si="9"/>
        <v>#REF!</v>
      </c>
      <c r="Q56" s="5" t="e">
        <f>SUM(Q44:Q55)</f>
        <v>#REF!</v>
      </c>
      <c r="R56" s="5" t="e">
        <f t="shared" si="9"/>
        <v>#REF!</v>
      </c>
      <c r="S56" s="5" t="e">
        <f t="shared" si="9"/>
        <v>#REF!</v>
      </c>
      <c r="T56" s="5" t="e">
        <f t="shared" si="9"/>
        <v>#REF!</v>
      </c>
      <c r="U56" s="5" t="e">
        <f t="shared" si="9"/>
        <v>#REF!</v>
      </c>
      <c r="V56" s="5" t="e">
        <f>SUM(V44:V55)</f>
        <v>#REF!</v>
      </c>
      <c r="W56" s="5" t="e">
        <f>SUM(W44:W55)</f>
        <v>#REF!</v>
      </c>
      <c r="X56" s="5" t="e">
        <f t="shared" si="9"/>
        <v>#REF!</v>
      </c>
      <c r="Y56" s="5" t="e">
        <f t="shared" ref="Y56:AH56" si="10">SUM(Y44:Y55)</f>
        <v>#REF!</v>
      </c>
      <c r="Z56" s="5" t="e">
        <f t="shared" si="10"/>
        <v>#REF!</v>
      </c>
      <c r="AA56" s="5" t="e">
        <f t="shared" si="10"/>
        <v>#REF!</v>
      </c>
      <c r="AB56" s="5" t="e">
        <f t="shared" si="10"/>
        <v>#REF!</v>
      </c>
      <c r="AC56" s="5" t="e">
        <f t="shared" si="10"/>
        <v>#REF!</v>
      </c>
      <c r="AD56" s="5" t="e">
        <f t="shared" si="10"/>
        <v>#REF!</v>
      </c>
      <c r="AE56" s="5" t="e">
        <f t="shared" si="10"/>
        <v>#REF!</v>
      </c>
      <c r="AF56" s="5" t="e">
        <f t="shared" si="10"/>
        <v>#REF!</v>
      </c>
      <c r="AG56" s="5" t="e">
        <f t="shared" si="10"/>
        <v>#REF!</v>
      </c>
      <c r="AH56" s="5" t="e">
        <f t="shared" si="10"/>
        <v>#REF!</v>
      </c>
    </row>
    <row r="57" spans="2:34" s="2" customFormat="1" hidden="1" x14ac:dyDescent="0.25">
      <c r="B57" s="10" t="s">
        <v>22</v>
      </c>
      <c r="C57" s="9"/>
      <c r="D57" s="29" t="e">
        <f>+#REF!</f>
        <v>#REF!</v>
      </c>
      <c r="E57" s="29" t="e">
        <f>+#REF!</f>
        <v>#REF!</v>
      </c>
      <c r="F57" s="29"/>
      <c r="G57" s="29" t="e">
        <f>+#REF!</f>
        <v>#REF!</v>
      </c>
      <c r="H57" s="29"/>
      <c r="I57" s="29" t="e">
        <f>+#REF!</f>
        <v>#REF!</v>
      </c>
      <c r="J57" s="29"/>
      <c r="K57" s="29" t="e">
        <f>+#REF!</f>
        <v>#REF!</v>
      </c>
      <c r="L57" s="29"/>
      <c r="M57" s="29" t="e">
        <f>+#REF!</f>
        <v>#REF!</v>
      </c>
      <c r="N57" s="29"/>
      <c r="O57" s="29" t="e">
        <f>+#REF!</f>
        <v>#REF!</v>
      </c>
      <c r="P57" s="5" t="e">
        <f>+#REF!</f>
        <v>#REF!</v>
      </c>
      <c r="Q57" s="5" t="e">
        <f>+#REF!</f>
        <v>#REF!</v>
      </c>
      <c r="R57" s="5" t="e">
        <f>+#REF!</f>
        <v>#REF!</v>
      </c>
      <c r="S57" s="5" t="e">
        <f>+#REF!</f>
        <v>#REF!</v>
      </c>
      <c r="T57" s="5" t="e">
        <f>+#REF!</f>
        <v>#REF!</v>
      </c>
      <c r="U57" s="5" t="e">
        <f>+#REF!</f>
        <v>#REF!</v>
      </c>
      <c r="V57" s="5" t="e">
        <f>+#REF!</f>
        <v>#REF!</v>
      </c>
      <c r="W57" s="5" t="e">
        <f>+#REF!</f>
        <v>#REF!</v>
      </c>
      <c r="X57" s="5" t="e">
        <f>+#REF!</f>
        <v>#REF!</v>
      </c>
      <c r="Y57" s="5" t="e">
        <f>+#REF!</f>
        <v>#REF!</v>
      </c>
      <c r="Z57" s="5" t="e">
        <f>+#REF!</f>
        <v>#REF!</v>
      </c>
      <c r="AA57" s="5" t="e">
        <f>+#REF!</f>
        <v>#REF!</v>
      </c>
      <c r="AB57" s="5" t="e">
        <f>+#REF!</f>
        <v>#REF!</v>
      </c>
      <c r="AC57" s="5" t="e">
        <f>+#REF!</f>
        <v>#REF!</v>
      </c>
      <c r="AD57" s="5" t="e">
        <f>+#REF!</f>
        <v>#REF!</v>
      </c>
      <c r="AE57" s="5" t="e">
        <f>+#REF!</f>
        <v>#REF!</v>
      </c>
      <c r="AF57" s="5" t="e">
        <f>+#REF!</f>
        <v>#REF!</v>
      </c>
      <c r="AG57" s="5" t="e">
        <f>+#REF!</f>
        <v>#REF!</v>
      </c>
      <c r="AH57" s="5" t="e">
        <f>+#REF!</f>
        <v>#REF!</v>
      </c>
    </row>
    <row r="58" spans="2:34" s="2" customFormat="1" ht="12" hidden="1" customHeight="1" x14ac:dyDescent="0.25">
      <c r="B58" s="10"/>
      <c r="C58" s="9"/>
      <c r="D58" s="29"/>
      <c r="E58" s="29"/>
      <c r="F58" s="29"/>
      <c r="G58" s="30" t="e">
        <f>+(G56/E56)-1</f>
        <v>#REF!</v>
      </c>
      <c r="H58" s="30"/>
      <c r="I58" s="30" t="e">
        <f>+(I56/G56)-1</f>
        <v>#REF!</v>
      </c>
      <c r="J58" s="30"/>
      <c r="K58" s="30" t="e">
        <f>+(K56/I56)-1</f>
        <v>#REF!</v>
      </c>
      <c r="L58" s="30"/>
      <c r="M58" s="30" t="e">
        <f>+(M56/K56)-1</f>
        <v>#REF!</v>
      </c>
      <c r="N58" s="30"/>
      <c r="O58" s="30" t="e">
        <f>+(O56/M56)-1</f>
        <v>#REF!</v>
      </c>
      <c r="P58" s="6" t="e">
        <f t="shared" ref="P58:AC58" si="11">+(P56/O56)-1</f>
        <v>#REF!</v>
      </c>
      <c r="Q58" s="6" t="e">
        <f t="shared" si="11"/>
        <v>#REF!</v>
      </c>
      <c r="R58" s="6" t="e">
        <f t="shared" si="11"/>
        <v>#REF!</v>
      </c>
      <c r="S58" s="6" t="e">
        <f t="shared" si="11"/>
        <v>#REF!</v>
      </c>
      <c r="T58" s="6" t="e">
        <f t="shared" si="11"/>
        <v>#REF!</v>
      </c>
      <c r="U58" s="6" t="e">
        <f t="shared" si="11"/>
        <v>#REF!</v>
      </c>
      <c r="V58" s="6" t="e">
        <f t="shared" si="11"/>
        <v>#REF!</v>
      </c>
      <c r="W58" s="6" t="e">
        <f t="shared" si="11"/>
        <v>#REF!</v>
      </c>
      <c r="X58" s="6" t="e">
        <f t="shared" si="11"/>
        <v>#REF!</v>
      </c>
      <c r="Y58" s="6" t="e">
        <f t="shared" si="11"/>
        <v>#REF!</v>
      </c>
      <c r="Z58" s="6" t="e">
        <f t="shared" si="11"/>
        <v>#REF!</v>
      </c>
      <c r="AA58" s="6" t="e">
        <f t="shared" si="11"/>
        <v>#REF!</v>
      </c>
      <c r="AB58" s="6" t="e">
        <f t="shared" si="11"/>
        <v>#REF!</v>
      </c>
      <c r="AC58" s="6" t="e">
        <f t="shared" si="11"/>
        <v>#REF!</v>
      </c>
      <c r="AD58" s="6" t="e">
        <f>+(AD56/AC56)-1</f>
        <v>#REF!</v>
      </c>
      <c r="AE58" s="6" t="e">
        <f>+(AE56/AD56)-1</f>
        <v>#REF!</v>
      </c>
      <c r="AF58" s="6" t="e">
        <f>+(AF56/AE56)-1</f>
        <v>#REF!</v>
      </c>
      <c r="AG58" s="6" t="e">
        <f>+(AG56/AF56)-1</f>
        <v>#REF!</v>
      </c>
      <c r="AH58" s="6" t="e">
        <f>+(AH56/AG56)-1</f>
        <v>#REF!</v>
      </c>
    </row>
    <row r="59" spans="2:34" s="2" customFormat="1" hidden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/>
      <c r="Q59" s="8"/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</row>
    <row r="60" spans="2:34" s="2" customFormat="1" hidden="1" x14ac:dyDescent="0.25">
      <c r="B60" s="9" t="s">
        <v>55</v>
      </c>
      <c r="C60" s="9"/>
      <c r="D60" s="29"/>
      <c r="E60" s="29" t="e">
        <f>+#REF!</f>
        <v>#REF!</v>
      </c>
      <c r="F60" s="29"/>
      <c r="G60" s="29" t="e">
        <f>+#REF!</f>
        <v>#REF!</v>
      </c>
      <c r="H60" s="29"/>
      <c r="I60" s="29" t="e">
        <f>+#REF!</f>
        <v>#REF!</v>
      </c>
      <c r="J60" s="29"/>
      <c r="K60" s="29" t="e">
        <f>+#REF!</f>
        <v>#REF!</v>
      </c>
      <c r="L60" s="29"/>
      <c r="M60" s="29" t="e">
        <f>+#REF!</f>
        <v>#REF!</v>
      </c>
      <c r="N60" s="29"/>
      <c r="O60" s="29" t="e">
        <f>+#REF!</f>
        <v>#REF!</v>
      </c>
      <c r="P60" s="6" t="e">
        <f>+#REF!</f>
        <v>#REF!</v>
      </c>
      <c r="Q60" s="6">
        <v>0</v>
      </c>
      <c r="R60" s="6" t="e">
        <f>+#REF!</f>
        <v>#REF!</v>
      </c>
      <c r="S60" s="6" t="e">
        <f>+#REF!</f>
        <v>#REF!</v>
      </c>
      <c r="T60" s="6" t="e">
        <f>+#REF!</f>
        <v>#REF!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</row>
    <row r="61" spans="2:34" s="2" customFormat="1" ht="6.75" customHeight="1" x14ac:dyDescent="0.25">
      <c r="B61" s="9"/>
      <c r="C61" s="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2:34" s="2" customFormat="1" ht="13.5" hidden="1" customHeight="1" x14ac:dyDescent="0.25">
      <c r="B62" s="9" t="s">
        <v>51</v>
      </c>
      <c r="C62" s="9"/>
      <c r="D62" s="29"/>
      <c r="E62" s="29"/>
      <c r="F62" s="29"/>
      <c r="G62" s="29"/>
      <c r="H62" s="29"/>
      <c r="I62" s="29"/>
      <c r="J62" s="29"/>
      <c r="K62" s="29">
        <v>0</v>
      </c>
      <c r="L62" s="29"/>
      <c r="M62" s="29">
        <v>0</v>
      </c>
      <c r="N62" s="29"/>
      <c r="O62" s="29">
        <v>0</v>
      </c>
      <c r="P62" s="8">
        <v>0</v>
      </c>
      <c r="Q62" s="8" t="e">
        <f>+#REF!</f>
        <v>#REF!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</row>
    <row r="63" spans="2:34" s="2" customFormat="1" hidden="1" x14ac:dyDescent="0.25">
      <c r="B63" s="9"/>
      <c r="C63" s="9"/>
      <c r="D63" s="29"/>
      <c r="E63" s="17" t="e">
        <f>(E56/D56)-1</f>
        <v>#REF!</v>
      </c>
      <c r="F63" s="17"/>
      <c r="G63" s="17" t="e">
        <f>(G56/E56)-1</f>
        <v>#REF!</v>
      </c>
      <c r="H63" s="17"/>
      <c r="I63" s="17" t="e">
        <f>(I56/G56)-1</f>
        <v>#REF!</v>
      </c>
      <c r="J63" s="17"/>
      <c r="K63" s="17" t="e">
        <f>(K56/I56)-1</f>
        <v>#REF!</v>
      </c>
      <c r="L63" s="17"/>
      <c r="M63" s="17" t="e">
        <f>(M56/K56)-1</f>
        <v>#REF!</v>
      </c>
      <c r="N63" s="17"/>
      <c r="O63" s="17" t="e">
        <f>(O56/M56)-1</f>
        <v>#REF!</v>
      </c>
      <c r="P63" s="5" t="e">
        <f>(P56/O56)-1</f>
        <v>#REF!</v>
      </c>
      <c r="Q63" s="5" t="e">
        <f>(Q56/P56)-1</f>
        <v>#REF!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2:34" s="4" customFormat="1" ht="15" customHeight="1" x14ac:dyDescent="0.25">
      <c r="B64" s="15" t="s">
        <v>54</v>
      </c>
      <c r="C64" s="15"/>
      <c r="D64" s="34" t="e">
        <f>+D38-D56</f>
        <v>#REF!</v>
      </c>
      <c r="E64" s="34" t="e">
        <f>+E38-E56-E60</f>
        <v>#REF!</v>
      </c>
      <c r="F64" s="34"/>
      <c r="G64" s="34" t="e">
        <f>+G38-G56-G60</f>
        <v>#REF!</v>
      </c>
      <c r="H64" s="34"/>
      <c r="I64" s="35" t="e">
        <f>+I38-I56-I60</f>
        <v>#REF!</v>
      </c>
      <c r="J64" s="34"/>
      <c r="K64" s="34" t="e">
        <f>+K38-K56</f>
        <v>#REF!</v>
      </c>
      <c r="L64" s="34"/>
      <c r="M64" s="34" t="e">
        <f>+M38-M56</f>
        <v>#REF!</v>
      </c>
      <c r="N64" s="34"/>
      <c r="O64" s="34" t="e">
        <f t="shared" ref="O64:U64" si="12">+O38-O56</f>
        <v>#REF!</v>
      </c>
      <c r="P64" s="36" t="e">
        <f t="shared" si="12"/>
        <v>#REF!</v>
      </c>
      <c r="Q64" s="36" t="e">
        <f t="shared" si="12"/>
        <v>#REF!</v>
      </c>
      <c r="R64" s="36" t="e">
        <f t="shared" si="12"/>
        <v>#REF!</v>
      </c>
      <c r="S64" s="36" t="e">
        <f t="shared" si="12"/>
        <v>#REF!</v>
      </c>
      <c r="T64" s="36" t="e">
        <f t="shared" si="12"/>
        <v>#REF!</v>
      </c>
      <c r="U64" s="36" t="e">
        <f t="shared" si="12"/>
        <v>#REF!</v>
      </c>
      <c r="V64" s="36" t="e">
        <f t="shared" ref="V64:AA64" si="13">+V38-V56</f>
        <v>#REF!</v>
      </c>
      <c r="W64" s="36" t="e">
        <f t="shared" si="13"/>
        <v>#REF!</v>
      </c>
      <c r="X64" s="36" t="e">
        <f t="shared" si="13"/>
        <v>#REF!</v>
      </c>
      <c r="Y64" s="36" t="e">
        <f>+Y38-Y56</f>
        <v>#REF!</v>
      </c>
      <c r="Z64" s="36" t="e">
        <f t="shared" si="13"/>
        <v>#REF!</v>
      </c>
      <c r="AA64" s="36" t="e">
        <f t="shared" si="13"/>
        <v>#REF!</v>
      </c>
      <c r="AB64" s="36" t="e">
        <f t="shared" ref="AB64:AH64" si="14">+AB38-AB56</f>
        <v>#REF!</v>
      </c>
      <c r="AC64" s="36" t="e">
        <f t="shared" si="14"/>
        <v>#REF!</v>
      </c>
      <c r="AD64" s="36" t="e">
        <f t="shared" si="14"/>
        <v>#REF!</v>
      </c>
      <c r="AE64" s="36" t="e">
        <f t="shared" si="14"/>
        <v>#REF!</v>
      </c>
      <c r="AF64" s="36" t="e">
        <f t="shared" si="14"/>
        <v>#REF!</v>
      </c>
      <c r="AG64" s="36" t="e">
        <f t="shared" si="14"/>
        <v>#REF!</v>
      </c>
      <c r="AH64" s="36" t="e">
        <f t="shared" si="14"/>
        <v>#REF!</v>
      </c>
    </row>
    <row r="65" spans="2:34" s="2" customFormat="1" ht="4.5" customHeight="1" x14ac:dyDescent="0.3">
      <c r="B65" s="3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2:34" s="2" customFormat="1" ht="15" customHeight="1" x14ac:dyDescent="0.25">
      <c r="B66" s="15" t="s">
        <v>70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8"/>
      <c r="S66" s="18"/>
      <c r="T66" s="18"/>
      <c r="U66" s="18"/>
      <c r="V66" s="36"/>
      <c r="W66" s="36"/>
      <c r="X66" s="36">
        <v>29048415</v>
      </c>
      <c r="Y66" s="36" t="e">
        <f t="shared" ref="Y66:AH66" si="15">X66+Y64</f>
        <v>#REF!</v>
      </c>
      <c r="Z66" s="36" t="e">
        <f t="shared" si="15"/>
        <v>#REF!</v>
      </c>
      <c r="AA66" s="36" t="e">
        <f t="shared" si="15"/>
        <v>#REF!</v>
      </c>
      <c r="AB66" s="36" t="e">
        <f t="shared" si="15"/>
        <v>#REF!</v>
      </c>
      <c r="AC66" s="36" t="e">
        <f t="shared" si="15"/>
        <v>#REF!</v>
      </c>
      <c r="AD66" s="36" t="e">
        <f t="shared" si="15"/>
        <v>#REF!</v>
      </c>
      <c r="AE66" s="36" t="e">
        <f t="shared" si="15"/>
        <v>#REF!</v>
      </c>
      <c r="AF66" s="36" t="e">
        <f t="shared" si="15"/>
        <v>#REF!</v>
      </c>
      <c r="AG66" s="36" t="e">
        <f t="shared" si="15"/>
        <v>#REF!</v>
      </c>
      <c r="AH66" s="36" t="e">
        <f t="shared" si="15"/>
        <v>#REF!</v>
      </c>
    </row>
    <row r="67" spans="2:34" s="2" customFormat="1" ht="4.5" customHeight="1" x14ac:dyDescent="0.25">
      <c r="B67" s="3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</row>
    <row r="68" spans="2:34" s="2" customFormat="1" ht="15" customHeight="1" x14ac:dyDescent="0.25">
      <c r="B68" s="15" t="s">
        <v>71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5"/>
      <c r="S68" s="15"/>
      <c r="T68" s="15"/>
      <c r="U68" s="15"/>
      <c r="V68" s="40" t="e">
        <f t="shared" ref="V68:AA68" si="16">V66/V38</f>
        <v>#REF!</v>
      </c>
      <c r="W68" s="40" t="e">
        <f t="shared" si="16"/>
        <v>#REF!</v>
      </c>
      <c r="X68" s="40" t="e">
        <f>X66/X38</f>
        <v>#REF!</v>
      </c>
      <c r="Y68" s="40" t="e">
        <f t="shared" si="16"/>
        <v>#REF!</v>
      </c>
      <c r="Z68" s="40" t="e">
        <f t="shared" si="16"/>
        <v>#REF!</v>
      </c>
      <c r="AA68" s="40" t="e">
        <f t="shared" si="16"/>
        <v>#REF!</v>
      </c>
      <c r="AB68" s="40" t="e">
        <f t="shared" ref="AB68:AH68" si="17">AB66/AB38</f>
        <v>#REF!</v>
      </c>
      <c r="AC68" s="40" t="e">
        <f t="shared" si="17"/>
        <v>#REF!</v>
      </c>
      <c r="AD68" s="40" t="e">
        <f t="shared" si="17"/>
        <v>#REF!</v>
      </c>
      <c r="AE68" s="40" t="e">
        <f t="shared" si="17"/>
        <v>#REF!</v>
      </c>
      <c r="AF68" s="40" t="e">
        <f t="shared" si="17"/>
        <v>#REF!</v>
      </c>
      <c r="AG68" s="40" t="e">
        <f t="shared" si="17"/>
        <v>#REF!</v>
      </c>
      <c r="AH68" s="40" t="e">
        <f t="shared" si="17"/>
        <v>#REF!</v>
      </c>
    </row>
    <row r="69" spans="2:34" s="2" customFormat="1" ht="15" customHeight="1" x14ac:dyDescent="0.25">
      <c r="B69" s="4"/>
      <c r="W69" s="37"/>
      <c r="X69" s="37"/>
      <c r="Y69" s="20"/>
      <c r="Z69" s="20"/>
      <c r="AA69" s="20"/>
      <c r="AB69" s="20" t="e">
        <f>AA66/AB38</f>
        <v>#REF!</v>
      </c>
    </row>
    <row r="70" spans="2:34" s="2" customFormat="1" ht="15" customHeight="1" x14ac:dyDescent="0.25">
      <c r="B70" s="4"/>
      <c r="W70" s="37"/>
      <c r="X70" s="37"/>
      <c r="Y70" s="37"/>
      <c r="Z70" s="37"/>
      <c r="AA70" s="37"/>
      <c r="AB70" s="37"/>
    </row>
    <row r="71" spans="2:34" s="2" customFormat="1" ht="15" customHeight="1" x14ac:dyDescent="0.25">
      <c r="B71" s="4"/>
      <c r="W71" s="37"/>
      <c r="X71" s="37"/>
      <c r="Y71" s="37"/>
      <c r="Z71" s="37"/>
      <c r="AA71" s="37"/>
      <c r="AB71" s="37"/>
      <c r="AC71" s="52"/>
      <c r="AD71" s="52"/>
      <c r="AE71" s="52"/>
      <c r="AF71" s="52"/>
      <c r="AG71" s="52"/>
      <c r="AH71" s="52"/>
    </row>
    <row r="72" spans="2:34" s="2" customFormat="1" ht="13.5" customHeight="1" x14ac:dyDescent="0.25">
      <c r="AA72" s="41"/>
    </row>
    <row r="73" spans="2:34" s="2" customFormat="1" ht="13.5" customHeight="1" x14ac:dyDescent="0.25">
      <c r="U73" s="50"/>
      <c r="V73" s="51" t="s">
        <v>74</v>
      </c>
      <c r="W73" s="51" t="s">
        <v>73</v>
      </c>
      <c r="AC73" s="53"/>
      <c r="AD73" s="53"/>
      <c r="AE73" s="53"/>
      <c r="AF73" s="53"/>
      <c r="AG73" s="53"/>
      <c r="AH73" s="53"/>
    </row>
    <row r="74" spans="2:34" s="2" customFormat="1" ht="13.5" customHeight="1" x14ac:dyDescent="0.25">
      <c r="B74" s="42" t="s">
        <v>27</v>
      </c>
      <c r="U74" s="44" t="s">
        <v>28</v>
      </c>
      <c r="V74" s="45" t="e">
        <f>+D38</f>
        <v>#REF!</v>
      </c>
      <c r="W74" s="45" t="e">
        <f>+D56</f>
        <v>#REF!</v>
      </c>
    </row>
    <row r="75" spans="2:34" s="2" customFormat="1" ht="13.5" customHeight="1" x14ac:dyDescent="0.25">
      <c r="B75" s="42"/>
      <c r="U75" s="44" t="s">
        <v>29</v>
      </c>
      <c r="V75" s="45" t="e">
        <f>+E38</f>
        <v>#REF!</v>
      </c>
      <c r="W75" s="45" t="e">
        <f>+E56</f>
        <v>#REF!</v>
      </c>
    </row>
    <row r="76" spans="2:34" s="2" customFormat="1" ht="13.5" customHeight="1" x14ac:dyDescent="0.25">
      <c r="U76" s="44" t="s">
        <v>30</v>
      </c>
      <c r="V76" s="45" t="e">
        <f>+G38</f>
        <v>#REF!</v>
      </c>
      <c r="W76" s="45" t="e">
        <f>+G56</f>
        <v>#REF!</v>
      </c>
    </row>
    <row r="77" spans="2:34" s="2" customFormat="1" ht="13.5" customHeight="1" x14ac:dyDescent="0.25">
      <c r="U77" s="44" t="s">
        <v>31</v>
      </c>
      <c r="V77" s="45" t="e">
        <f>+I38</f>
        <v>#REF!</v>
      </c>
      <c r="W77" s="45" t="e">
        <f>+I56</f>
        <v>#REF!</v>
      </c>
    </row>
    <row r="78" spans="2:34" s="2" customFormat="1" ht="13.5" customHeight="1" x14ac:dyDescent="0.25">
      <c r="U78" s="44" t="s">
        <v>32</v>
      </c>
      <c r="V78" s="45" t="e">
        <f>+K38</f>
        <v>#REF!</v>
      </c>
      <c r="W78" s="45" t="e">
        <f>+K56</f>
        <v>#REF!</v>
      </c>
    </row>
    <row r="79" spans="2:34" s="2" customFormat="1" ht="13.5" customHeight="1" x14ac:dyDescent="0.25">
      <c r="U79" s="44" t="s">
        <v>33</v>
      </c>
      <c r="V79" s="45" t="e">
        <f>+M38</f>
        <v>#REF!</v>
      </c>
      <c r="W79" s="45" t="e">
        <f>+M56</f>
        <v>#REF!</v>
      </c>
    </row>
    <row r="80" spans="2:34" s="2" customFormat="1" ht="13.5" customHeight="1" x14ac:dyDescent="0.25">
      <c r="U80" s="44" t="s">
        <v>34</v>
      </c>
      <c r="V80" s="45" t="e">
        <f>+O38</f>
        <v>#REF!</v>
      </c>
      <c r="W80" s="45" t="e">
        <f>+O56</f>
        <v>#REF!</v>
      </c>
    </row>
    <row r="81" spans="2:23" s="2" customFormat="1" ht="13.5" customHeight="1" x14ac:dyDescent="0.25">
      <c r="U81" s="46" t="s">
        <v>35</v>
      </c>
      <c r="V81" s="45" t="e">
        <f>+P38</f>
        <v>#REF!</v>
      </c>
      <c r="W81" s="45" t="e">
        <f>+P56</f>
        <v>#REF!</v>
      </c>
    </row>
    <row r="82" spans="2:23" s="2" customFormat="1" ht="13.5" customHeight="1" x14ac:dyDescent="0.25">
      <c r="B82" s="43"/>
      <c r="U82" s="47" t="s">
        <v>36</v>
      </c>
      <c r="V82" s="45" t="e">
        <f>+Q38</f>
        <v>#REF!</v>
      </c>
      <c r="W82" s="45" t="e">
        <f>+Q56</f>
        <v>#REF!</v>
      </c>
    </row>
    <row r="83" spans="2:23" s="2" customFormat="1" ht="13.5" customHeight="1" x14ac:dyDescent="0.25">
      <c r="U83" s="47" t="s">
        <v>37</v>
      </c>
      <c r="V83" s="45" t="e">
        <f>+R38</f>
        <v>#REF!</v>
      </c>
      <c r="W83" s="45" t="e">
        <f>+R56</f>
        <v>#REF!</v>
      </c>
    </row>
    <row r="84" spans="2:23" s="2" customFormat="1" ht="13.5" customHeight="1" x14ac:dyDescent="0.25">
      <c r="U84" s="47" t="s">
        <v>41</v>
      </c>
      <c r="V84" s="45" t="e">
        <f>+S38</f>
        <v>#REF!</v>
      </c>
      <c r="W84" s="45" t="e">
        <f>+S56</f>
        <v>#REF!</v>
      </c>
    </row>
    <row r="85" spans="2:23" s="2" customFormat="1" ht="13.5" customHeight="1" x14ac:dyDescent="0.25">
      <c r="U85" s="46" t="s">
        <v>45</v>
      </c>
      <c r="V85" s="45" t="e">
        <f>+T38</f>
        <v>#REF!</v>
      </c>
      <c r="W85" s="45" t="e">
        <f>+T56</f>
        <v>#REF!</v>
      </c>
    </row>
    <row r="86" spans="2:23" s="2" customFormat="1" ht="13.5" customHeight="1" x14ac:dyDescent="0.25">
      <c r="U86" s="46" t="s">
        <v>48</v>
      </c>
      <c r="V86" s="45" t="e">
        <f>+U38</f>
        <v>#REF!</v>
      </c>
      <c r="W86" s="45" t="e">
        <f>+U56</f>
        <v>#REF!</v>
      </c>
    </row>
    <row r="87" spans="2:23" s="2" customFormat="1" ht="13.5" customHeight="1" x14ac:dyDescent="0.25">
      <c r="U87" s="46" t="s">
        <v>50</v>
      </c>
      <c r="V87" s="45" t="e">
        <f>+V38</f>
        <v>#REF!</v>
      </c>
      <c r="W87" s="45" t="e">
        <f>+V56</f>
        <v>#REF!</v>
      </c>
    </row>
    <row r="88" spans="2:23" s="2" customFormat="1" ht="13.5" customHeight="1" x14ac:dyDescent="0.25">
      <c r="U88" s="46" t="s">
        <v>57</v>
      </c>
      <c r="V88" s="45" t="e">
        <f>+W38</f>
        <v>#REF!</v>
      </c>
      <c r="W88" s="45" t="e">
        <f>+W56</f>
        <v>#REF!</v>
      </c>
    </row>
    <row r="89" spans="2:23" s="2" customFormat="1" ht="13.5" customHeight="1" x14ac:dyDescent="0.25">
      <c r="U89" s="46" t="s">
        <v>59</v>
      </c>
      <c r="V89" s="45" t="e">
        <f>+X38</f>
        <v>#REF!</v>
      </c>
      <c r="W89" s="45" t="e">
        <f>+X56</f>
        <v>#REF!</v>
      </c>
    </row>
    <row r="90" spans="2:23" s="2" customFormat="1" ht="13.5" customHeight="1" x14ac:dyDescent="0.25">
      <c r="U90" s="46" t="s">
        <v>61</v>
      </c>
      <c r="V90" s="45" t="e">
        <f>+Y38</f>
        <v>#REF!</v>
      </c>
      <c r="W90" s="45" t="e">
        <f>+Y56</f>
        <v>#REF!</v>
      </c>
    </row>
    <row r="91" spans="2:23" s="2" customFormat="1" ht="13.5" customHeight="1" x14ac:dyDescent="0.25">
      <c r="U91" s="46" t="s">
        <v>67</v>
      </c>
      <c r="V91" s="45" t="e">
        <f>+Z38</f>
        <v>#REF!</v>
      </c>
      <c r="W91" s="45" t="e">
        <f>+Z56</f>
        <v>#REF!</v>
      </c>
    </row>
    <row r="92" spans="2:23" s="2" customFormat="1" ht="13.5" customHeight="1" x14ac:dyDescent="0.25">
      <c r="K92" s="49">
        <v>1251314</v>
      </c>
      <c r="M92" s="49">
        <v>1061877</v>
      </c>
      <c r="O92" s="49">
        <v>2503936</v>
      </c>
      <c r="P92" s="49">
        <v>1934659.97</v>
      </c>
      <c r="Q92" s="49">
        <v>2358697</v>
      </c>
      <c r="U92" s="47" t="s">
        <v>69</v>
      </c>
      <c r="V92" s="48" t="e">
        <f>AA38</f>
        <v>#REF!</v>
      </c>
      <c r="W92" s="48" t="e">
        <f>AA56</f>
        <v>#REF!</v>
      </c>
    </row>
    <row r="93" spans="2:23" s="2" customFormat="1" ht="13.5" customHeight="1" x14ac:dyDescent="0.25">
      <c r="U93" s="47" t="s">
        <v>82</v>
      </c>
      <c r="V93" s="48" t="e">
        <f>AB38</f>
        <v>#REF!</v>
      </c>
      <c r="W93" s="48" t="e">
        <f>AB56</f>
        <v>#REF!</v>
      </c>
    </row>
    <row r="94" spans="2:23" s="2" customFormat="1" ht="13.5" customHeight="1" x14ac:dyDescent="0.25">
      <c r="U94" s="47" t="s">
        <v>83</v>
      </c>
      <c r="V94" s="48" t="e">
        <f>AC38</f>
        <v>#REF!</v>
      </c>
      <c r="W94" s="48" t="e">
        <f>AC56</f>
        <v>#REF!</v>
      </c>
    </row>
    <row r="95" spans="2:23" s="2" customFormat="1" ht="13.5" customHeight="1" x14ac:dyDescent="0.25">
      <c r="U95" s="47" t="s">
        <v>84</v>
      </c>
      <c r="V95" s="48" t="e">
        <f>AD38</f>
        <v>#REF!</v>
      </c>
      <c r="W95" s="48" t="e">
        <f>AD56</f>
        <v>#REF!</v>
      </c>
    </row>
    <row r="96" spans="2:23" s="2" customFormat="1" ht="13.5" customHeight="1" x14ac:dyDescent="0.25">
      <c r="U96" s="47" t="s">
        <v>85</v>
      </c>
      <c r="V96" s="48" t="e">
        <f>AE38</f>
        <v>#REF!</v>
      </c>
      <c r="W96" s="48" t="e">
        <f>AE56</f>
        <v>#REF!</v>
      </c>
    </row>
    <row r="97" spans="21:28" s="2" customFormat="1" ht="13.5" customHeight="1" x14ac:dyDescent="0.25">
      <c r="U97" s="47" t="s">
        <v>86</v>
      </c>
      <c r="V97" s="48" t="e">
        <f>AF38</f>
        <v>#REF!</v>
      </c>
      <c r="W97" s="48" t="e">
        <f>AF56</f>
        <v>#REF!</v>
      </c>
    </row>
    <row r="98" spans="21:28" s="2" customFormat="1" ht="13.5" customHeight="1" x14ac:dyDescent="0.25">
      <c r="U98" s="47" t="s">
        <v>87</v>
      </c>
      <c r="V98" s="48" t="e">
        <f>AG38</f>
        <v>#REF!</v>
      </c>
      <c r="W98" s="48" t="e">
        <f>AG56</f>
        <v>#REF!</v>
      </c>
    </row>
    <row r="99" spans="21:28" s="2" customFormat="1" ht="13.5" customHeight="1" x14ac:dyDescent="0.25">
      <c r="U99" s="47" t="s">
        <v>88</v>
      </c>
      <c r="V99" s="48" t="e">
        <f>AH38</f>
        <v>#REF!</v>
      </c>
      <c r="W99" s="48" t="e">
        <f>AH56</f>
        <v>#REF!</v>
      </c>
    </row>
    <row r="100" spans="21:28" s="2" customFormat="1" ht="13.5" customHeight="1" x14ac:dyDescent="0.25">
      <c r="Y100" s="43"/>
      <c r="Z100" s="43"/>
      <c r="AA100" s="43"/>
      <c r="AB100" s="43"/>
    </row>
    <row r="101" spans="21:28" s="2" customFormat="1" x14ac:dyDescent="0.25">
      <c r="Y101" s="43"/>
      <c r="Z101" s="43"/>
      <c r="AA101" s="43"/>
      <c r="AB101" s="43"/>
    </row>
    <row r="102" spans="21:28" s="2" customFormat="1" x14ac:dyDescent="0.25">
      <c r="X102" s="39"/>
      <c r="Y102" s="39"/>
      <c r="Z102" s="39"/>
      <c r="AA102" s="39"/>
      <c r="AB102" s="39"/>
    </row>
    <row r="103" spans="21:28" s="2" customFormat="1" x14ac:dyDescent="0.25">
      <c r="X103" s="43"/>
      <c r="Y103" s="43"/>
      <c r="Z103" s="43"/>
      <c r="AA103" s="43"/>
      <c r="AB103" s="43"/>
    </row>
    <row r="104" spans="21:28" s="2" customFormat="1" x14ac:dyDescent="0.25"/>
    <row r="105" spans="21:28" s="2" customFormat="1" x14ac:dyDescent="0.25"/>
    <row r="106" spans="21:28" s="2" customFormat="1" x14ac:dyDescent="0.25"/>
    <row r="107" spans="21:28" s="2" customFormat="1" x14ac:dyDescent="0.25"/>
    <row r="108" spans="21:28" s="2" customFormat="1" x14ac:dyDescent="0.25"/>
    <row r="109" spans="21:28" s="2" customFormat="1" x14ac:dyDescent="0.25"/>
    <row r="110" spans="21:28" s="2" customFormat="1" x14ac:dyDescent="0.25"/>
    <row r="111" spans="21:28" s="2" customFormat="1" x14ac:dyDescent="0.25"/>
    <row r="112" spans="21:28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</sheetData>
  <phoneticPr fontId="0" type="noConversion"/>
  <pageMargins left="0.44" right="0.25" top="0.5" bottom="0.22" header="0.5" footer="0.2"/>
  <pageSetup scale="98" orientation="portrait" r:id="rId1"/>
  <headerFooter alignWithMargins="0">
    <oddFooter>&amp;RBudget Office
&amp;D</oddFooter>
  </headerFooter>
  <rowBreaks count="1" manualBreakCount="1">
    <brk id="64" min="1" max="28" man="1"/>
  </rowBreaks>
  <drawing r:id="rId2"/>
  <legacyDrawing r:id="rId3"/>
  <oleObjects>
    <mc:AlternateContent xmlns:mc="http://schemas.openxmlformats.org/markup-compatibility/2006">
      <mc:Choice Requires="x14">
        <oleObject progId="MSDraw" shapeId="3129" r:id="rId4">
          <objectPr defaultSize="0" autoFill="0" autoLine="0" r:id="rId5">
            <anchor moveWithCells="1">
              <from>
                <xdr:col>33</xdr:col>
                <xdr:colOff>317500</xdr:colOff>
                <xdr:row>1</xdr:row>
                <xdr:rowOff>50800</xdr:rowOff>
              </from>
              <to>
                <xdr:col>33</xdr:col>
                <xdr:colOff>571500</xdr:colOff>
                <xdr:row>2</xdr:row>
                <xdr:rowOff>38100</xdr:rowOff>
              </to>
            </anchor>
          </objectPr>
        </oleObject>
      </mc:Choice>
      <mc:Fallback>
        <oleObject progId="MSDraw" shapeId="31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6"/>
  <sheetViews>
    <sheetView workbookViewId="0">
      <selection activeCell="G10" sqref="G10"/>
    </sheetView>
  </sheetViews>
  <sheetFormatPr defaultRowHeight="12.5" x14ac:dyDescent="0.25"/>
  <cols>
    <col min="2" max="2" width="11.453125" customWidth="1"/>
    <col min="3" max="3" width="11.453125" style="68" customWidth="1"/>
  </cols>
  <sheetData>
    <row r="3" spans="2:5" x14ac:dyDescent="0.25">
      <c r="B3" s="70" t="s">
        <v>109</v>
      </c>
      <c r="C3" s="71">
        <v>41079</v>
      </c>
      <c r="D3" s="69" t="s">
        <v>111</v>
      </c>
    </row>
    <row r="4" spans="2:5" x14ac:dyDescent="0.25">
      <c r="E4" s="69" t="s">
        <v>110</v>
      </c>
    </row>
    <row r="5" spans="2:5" x14ac:dyDescent="0.25">
      <c r="C5" s="68" t="s">
        <v>113</v>
      </c>
    </row>
    <row r="6" spans="2:5" x14ac:dyDescent="0.25">
      <c r="C6" s="68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K48"/>
  <sheetViews>
    <sheetView view="pageBreakPreview" zoomScale="60" zoomScaleNormal="100" workbookViewId="0">
      <selection activeCell="L4" sqref="L4"/>
    </sheetView>
  </sheetViews>
  <sheetFormatPr defaultRowHeight="12.5" x14ac:dyDescent="0.25"/>
  <cols>
    <col min="3" max="3" width="18.453125" customWidth="1"/>
    <col min="4" max="4" width="9.7265625" bestFit="1" customWidth="1"/>
    <col min="5" max="5" width="12.81640625" bestFit="1" customWidth="1"/>
    <col min="6" max="9" width="11.54296875" customWidth="1"/>
  </cols>
  <sheetData>
    <row r="3" spans="3:11" x14ac:dyDescent="0.25">
      <c r="C3" t="s">
        <v>115</v>
      </c>
    </row>
    <row r="6" spans="3:11" ht="13" x14ac:dyDescent="0.3">
      <c r="D6" s="95">
        <v>2012</v>
      </c>
      <c r="E6" s="95">
        <v>2013</v>
      </c>
      <c r="F6" s="95">
        <v>2014</v>
      </c>
      <c r="G6" s="95">
        <v>2015</v>
      </c>
      <c r="H6" s="95">
        <v>2016</v>
      </c>
      <c r="I6" s="95">
        <v>2017</v>
      </c>
    </row>
    <row r="7" spans="3:11" x14ac:dyDescent="0.25">
      <c r="E7" s="87">
        <v>2.3E-2</v>
      </c>
      <c r="F7" s="87">
        <v>2.86E-2</v>
      </c>
      <c r="G7" s="87">
        <v>3.9100000000000003E-2</v>
      </c>
      <c r="H7" s="87">
        <v>2.8899999999999999E-2</v>
      </c>
      <c r="I7" s="87">
        <v>2.12E-2</v>
      </c>
      <c r="K7" t="s">
        <v>118</v>
      </c>
    </row>
    <row r="8" spans="3:11" x14ac:dyDescent="0.25">
      <c r="C8" t="s">
        <v>114</v>
      </c>
      <c r="D8" s="88" t="e">
        <f>#REF!</f>
        <v>#REF!</v>
      </c>
      <c r="E8" s="85" t="e">
        <f>D8*(1+E7)</f>
        <v>#REF!</v>
      </c>
      <c r="F8" s="85" t="e">
        <f t="shared" ref="F8:I8" si="0">E8*(1+F7)</f>
        <v>#REF!</v>
      </c>
      <c r="G8" s="85" t="e">
        <f t="shared" si="0"/>
        <v>#REF!</v>
      </c>
      <c r="H8" s="85" t="e">
        <f t="shared" si="0"/>
        <v>#REF!</v>
      </c>
      <c r="I8" s="85" t="e">
        <f t="shared" si="0"/>
        <v>#REF!</v>
      </c>
    </row>
    <row r="9" spans="3:11" x14ac:dyDescent="0.25">
      <c r="C9" s="90" t="s">
        <v>122</v>
      </c>
      <c r="D9" s="92">
        <v>4562897</v>
      </c>
      <c r="E9" s="91" t="e">
        <f>#REF!</f>
        <v>#REF!</v>
      </c>
      <c r="F9" s="91" t="e">
        <f>#REF!</f>
        <v>#REF!</v>
      </c>
      <c r="G9" s="91" t="e">
        <f>#REF!</f>
        <v>#REF!</v>
      </c>
      <c r="H9" s="91" t="e">
        <f>#REF!</f>
        <v>#REF!</v>
      </c>
      <c r="I9" s="91" t="e">
        <f>#REF!</f>
        <v>#REF!</v>
      </c>
    </row>
    <row r="10" spans="3:11" x14ac:dyDescent="0.25">
      <c r="E10" s="89" t="e">
        <f>E8-E9</f>
        <v>#REF!</v>
      </c>
      <c r="F10" s="89" t="e">
        <f t="shared" ref="F10:I10" si="1">F8-F9</f>
        <v>#REF!</v>
      </c>
      <c r="G10" s="89" t="e">
        <f t="shared" si="1"/>
        <v>#REF!</v>
      </c>
      <c r="H10" s="89" t="e">
        <f t="shared" si="1"/>
        <v>#REF!</v>
      </c>
      <c r="I10" s="89" t="e">
        <f t="shared" si="1"/>
        <v>#REF!</v>
      </c>
    </row>
    <row r="14" spans="3:11" ht="13" x14ac:dyDescent="0.3">
      <c r="D14" s="95">
        <v>2012</v>
      </c>
      <c r="E14" s="95">
        <v>2013</v>
      </c>
      <c r="F14" s="95">
        <v>2014</v>
      </c>
      <c r="G14" s="95">
        <v>2015</v>
      </c>
      <c r="H14" s="95">
        <v>2016</v>
      </c>
      <c r="I14" s="95">
        <v>2017</v>
      </c>
    </row>
    <row r="16" spans="3:11" x14ac:dyDescent="0.25">
      <c r="C16" t="s">
        <v>116</v>
      </c>
      <c r="D16" s="88" t="e">
        <f>#REF!</f>
        <v>#REF!</v>
      </c>
      <c r="E16" s="88">
        <v>1641791.0081889001</v>
      </c>
      <c r="F16" s="88">
        <v>1822261.34713189</v>
      </c>
      <c r="G16" s="88">
        <v>2104707.71726368</v>
      </c>
      <c r="H16" s="88">
        <v>2368315.10709118</v>
      </c>
      <c r="I16" s="88">
        <v>2425376</v>
      </c>
      <c r="K16" t="s">
        <v>119</v>
      </c>
    </row>
    <row r="17" spans="3:11" x14ac:dyDescent="0.25">
      <c r="C17" s="90" t="s">
        <v>122</v>
      </c>
      <c r="D17" s="92"/>
      <c r="E17" s="91" t="e">
        <f>#REF!</f>
        <v>#REF!</v>
      </c>
      <c r="F17" s="91" t="e">
        <f>#REF!</f>
        <v>#REF!</v>
      </c>
      <c r="G17" s="91" t="e">
        <f>#REF!</f>
        <v>#REF!</v>
      </c>
      <c r="H17" s="91" t="e">
        <f>#REF!</f>
        <v>#REF!</v>
      </c>
      <c r="I17" s="91" t="e">
        <f>#REF!</f>
        <v>#REF!</v>
      </c>
    </row>
    <row r="18" spans="3:11" x14ac:dyDescent="0.25">
      <c r="E18" s="88" t="e">
        <f>E16-E17</f>
        <v>#REF!</v>
      </c>
      <c r="F18" s="88" t="e">
        <f t="shared" ref="F18:G18" si="2">F16-F17</f>
        <v>#REF!</v>
      </c>
      <c r="G18" s="88" t="e">
        <f t="shared" si="2"/>
        <v>#REF!</v>
      </c>
      <c r="H18" s="88" t="e">
        <f>H16-H17</f>
        <v>#REF!</v>
      </c>
      <c r="I18" s="88" t="e">
        <f>I16-I17</f>
        <v>#REF!</v>
      </c>
    </row>
    <row r="22" spans="3:11" ht="13" x14ac:dyDescent="0.3">
      <c r="D22" s="95">
        <v>2012</v>
      </c>
      <c r="E22" s="95">
        <v>2013</v>
      </c>
      <c r="F22" s="95">
        <v>2014</v>
      </c>
      <c r="G22" s="95">
        <v>2015</v>
      </c>
      <c r="H22" s="95">
        <v>2016</v>
      </c>
      <c r="I22" s="95">
        <v>2017</v>
      </c>
    </row>
    <row r="23" spans="3:11" x14ac:dyDescent="0.25">
      <c r="E23" s="86">
        <v>-8.3000000000000004E-2</v>
      </c>
      <c r="F23" s="86">
        <v>0.1159</v>
      </c>
      <c r="G23" s="86">
        <v>0.15379999999999999</v>
      </c>
      <c r="H23" s="86">
        <v>0.12559999999999999</v>
      </c>
      <c r="I23" s="86">
        <v>3.32E-2</v>
      </c>
      <c r="K23" t="s">
        <v>118</v>
      </c>
    </row>
    <row r="24" spans="3:11" x14ac:dyDescent="0.25">
      <c r="C24" t="s">
        <v>117</v>
      </c>
      <c r="D24" s="88" t="e">
        <f>#REF!</f>
        <v>#REF!</v>
      </c>
      <c r="E24" s="88" t="e">
        <f>D24*(1+E23)</f>
        <v>#REF!</v>
      </c>
      <c r="F24" s="88" t="e">
        <f>E24*(1+F23)</f>
        <v>#REF!</v>
      </c>
      <c r="G24" s="88" t="e">
        <f>F24*(1+G23)</f>
        <v>#REF!</v>
      </c>
      <c r="H24" s="88" t="e">
        <f>G24*(1+H23)</f>
        <v>#REF!</v>
      </c>
      <c r="I24" s="88" t="e">
        <f>H24*(1+I23)</f>
        <v>#REF!</v>
      </c>
    </row>
    <row r="25" spans="3:11" x14ac:dyDescent="0.25">
      <c r="C25" s="90" t="s">
        <v>122</v>
      </c>
      <c r="D25" s="92"/>
      <c r="E25" s="91" t="e">
        <f>#REF!</f>
        <v>#REF!</v>
      </c>
      <c r="F25" s="91" t="e">
        <f>#REF!</f>
        <v>#REF!</v>
      </c>
      <c r="G25" s="91" t="e">
        <f>#REF!</f>
        <v>#REF!</v>
      </c>
      <c r="H25" s="91" t="e">
        <f>#REF!</f>
        <v>#REF!</v>
      </c>
      <c r="I25" s="91" t="e">
        <f>#REF!</f>
        <v>#REF!</v>
      </c>
    </row>
    <row r="26" spans="3:11" x14ac:dyDescent="0.25">
      <c r="E26" s="88" t="e">
        <f t="shared" ref="E26:H26" si="3">E24-E25</f>
        <v>#REF!</v>
      </c>
      <c r="F26" s="88" t="e">
        <f t="shared" si="3"/>
        <v>#REF!</v>
      </c>
      <c r="G26" s="88" t="e">
        <f t="shared" si="3"/>
        <v>#REF!</v>
      </c>
      <c r="H26" s="88" t="e">
        <f t="shared" si="3"/>
        <v>#REF!</v>
      </c>
      <c r="I26" s="88" t="e">
        <f>I24-I25</f>
        <v>#REF!</v>
      </c>
    </row>
    <row r="28" spans="3:11" ht="13" x14ac:dyDescent="0.3">
      <c r="D28" s="95">
        <v>2012</v>
      </c>
      <c r="E28" s="95">
        <v>2013</v>
      </c>
      <c r="F28" s="95">
        <v>2014</v>
      </c>
      <c r="G28" s="95">
        <v>2015</v>
      </c>
      <c r="H28" s="95">
        <v>2016</v>
      </c>
      <c r="I28" s="95">
        <v>2017</v>
      </c>
    </row>
    <row r="29" spans="3:11" x14ac:dyDescent="0.25">
      <c r="F29" s="86">
        <v>3.8999999999999998E-3</v>
      </c>
      <c r="G29" s="86">
        <v>4.0099999999999997E-2</v>
      </c>
      <c r="H29" s="86">
        <v>5.4899999999999997E-2</v>
      </c>
      <c r="I29" s="86">
        <v>7.2700000000000001E-2</v>
      </c>
    </row>
    <row r="30" spans="3:11" x14ac:dyDescent="0.25">
      <c r="C30" t="s">
        <v>120</v>
      </c>
      <c r="D30" s="88" t="e">
        <f>#REF!</f>
        <v>#REF!</v>
      </c>
      <c r="E30" s="85" t="e">
        <f>#REF!</f>
        <v>#REF!</v>
      </c>
      <c r="F30" s="85" t="e">
        <f>E30*(1+F29)</f>
        <v>#REF!</v>
      </c>
      <c r="G30" s="85" t="e">
        <f t="shared" ref="G30:I30" si="4">F30*(1+G29)</f>
        <v>#REF!</v>
      </c>
      <c r="H30" s="85" t="e">
        <f t="shared" si="4"/>
        <v>#REF!</v>
      </c>
      <c r="I30" s="85" t="e">
        <f t="shared" si="4"/>
        <v>#REF!</v>
      </c>
      <c r="K30" t="s">
        <v>118</v>
      </c>
    </row>
    <row r="31" spans="3:11" x14ac:dyDescent="0.25">
      <c r="C31" s="90" t="s">
        <v>122</v>
      </c>
      <c r="D31" s="92"/>
      <c r="E31" s="93" t="e">
        <f>#REF!</f>
        <v>#REF!</v>
      </c>
      <c r="F31" s="93" t="e">
        <f>#REF!</f>
        <v>#REF!</v>
      </c>
      <c r="G31" s="93" t="e">
        <f>#REF!</f>
        <v>#REF!</v>
      </c>
      <c r="H31" s="93" t="e">
        <f>#REF!</f>
        <v>#REF!</v>
      </c>
      <c r="I31" s="93" t="e">
        <f>#REF!</f>
        <v>#REF!</v>
      </c>
    </row>
    <row r="32" spans="3:11" x14ac:dyDescent="0.25">
      <c r="E32" s="89" t="e">
        <f>E30-E31</f>
        <v>#REF!</v>
      </c>
      <c r="F32" s="89" t="e">
        <f t="shared" ref="F32:I32" si="5">F30-F31</f>
        <v>#REF!</v>
      </c>
      <c r="G32" s="89" t="e">
        <f t="shared" si="5"/>
        <v>#REF!</v>
      </c>
      <c r="H32" s="89" t="e">
        <f t="shared" si="5"/>
        <v>#REF!</v>
      </c>
      <c r="I32" s="89" t="e">
        <f t="shared" si="5"/>
        <v>#REF!</v>
      </c>
    </row>
    <row r="34" spans="3:11" ht="13" x14ac:dyDescent="0.3">
      <c r="D34" s="95">
        <v>2012</v>
      </c>
      <c r="E34" s="95">
        <v>2013</v>
      </c>
      <c r="F34" s="95">
        <v>2014</v>
      </c>
      <c r="G34" s="95">
        <v>2015</v>
      </c>
      <c r="H34" s="95">
        <v>2016</v>
      </c>
      <c r="I34" s="95">
        <v>2017</v>
      </c>
    </row>
    <row r="35" spans="3:11" x14ac:dyDescent="0.25">
      <c r="F35" s="94" t="e">
        <f>(F36-E36)/E36</f>
        <v>#REF!</v>
      </c>
      <c r="G35" s="86">
        <f t="shared" ref="G35:I35" si="6">(G36-F36)/F36</f>
        <v>6.8124922701551117E-3</v>
      </c>
      <c r="H35" s="86">
        <f t="shared" si="6"/>
        <v>8.4627192109118492E-3</v>
      </c>
      <c r="I35" s="86">
        <f t="shared" si="6"/>
        <v>9.6733328372949953E-3</v>
      </c>
    </row>
    <row r="36" spans="3:11" x14ac:dyDescent="0.25">
      <c r="C36" t="s">
        <v>121</v>
      </c>
      <c r="D36" s="88" t="e">
        <f>#REF!</f>
        <v>#REF!</v>
      </c>
      <c r="E36" s="88" t="e">
        <f>#REF!</f>
        <v>#REF!</v>
      </c>
      <c r="F36" s="88">
        <v>1606978.5169313599</v>
      </c>
      <c r="G36" s="88">
        <v>1617926.0456562601</v>
      </c>
      <c r="H36" s="88">
        <v>1631618.09948467</v>
      </c>
      <c r="I36" s="88">
        <v>1647401.2844243399</v>
      </c>
      <c r="K36" t="s">
        <v>123</v>
      </c>
    </row>
    <row r="37" spans="3:11" x14ac:dyDescent="0.25">
      <c r="C37" s="90" t="s">
        <v>122</v>
      </c>
      <c r="D37" s="92"/>
      <c r="E37" s="91" t="e">
        <f>#REF!</f>
        <v>#REF!</v>
      </c>
      <c r="F37" s="91" t="e">
        <f>#REF!</f>
        <v>#REF!</v>
      </c>
      <c r="G37" s="91" t="e">
        <f>#REF!</f>
        <v>#REF!</v>
      </c>
      <c r="H37" s="91" t="e">
        <f>#REF!</f>
        <v>#REF!</v>
      </c>
      <c r="I37" s="91" t="e">
        <f>#REF!</f>
        <v>#REF!</v>
      </c>
    </row>
    <row r="38" spans="3:11" x14ac:dyDescent="0.25">
      <c r="F38" s="88" t="e">
        <f>F36-F37</f>
        <v>#REF!</v>
      </c>
      <c r="G38" s="88" t="e">
        <f t="shared" ref="G38:I38" si="7">G36-G37</f>
        <v>#REF!</v>
      </c>
      <c r="H38" s="88" t="e">
        <f t="shared" si="7"/>
        <v>#REF!</v>
      </c>
      <c r="I38" s="88" t="e">
        <f t="shared" si="7"/>
        <v>#REF!</v>
      </c>
    </row>
    <row r="39" spans="3:11" x14ac:dyDescent="0.25">
      <c r="F39" s="88"/>
      <c r="G39" s="88"/>
      <c r="H39" s="88"/>
      <c r="I39" s="88"/>
    </row>
    <row r="40" spans="3:11" x14ac:dyDescent="0.25">
      <c r="E40" s="89" t="e">
        <f>E32+E26+E18+E10+E38</f>
        <v>#REF!</v>
      </c>
      <c r="F40" s="89" t="e">
        <f>F32+F26+F18+F10+F38</f>
        <v>#REF!</v>
      </c>
      <c r="G40" s="89" t="e">
        <f>G32+G26+G18+G10+G38</f>
        <v>#REF!</v>
      </c>
      <c r="H40" s="89" t="e">
        <f>H32+H26+H18+H10+H38</f>
        <v>#REF!</v>
      </c>
      <c r="I40" s="89" t="e">
        <f>I32+I26+I18+I10+I38</f>
        <v>#REF!</v>
      </c>
    </row>
    <row r="43" spans="3:11" ht="13" x14ac:dyDescent="0.3">
      <c r="D43" s="95">
        <v>2012</v>
      </c>
      <c r="E43" s="95">
        <v>2013</v>
      </c>
      <c r="F43" s="95" t="s">
        <v>125</v>
      </c>
      <c r="G43" s="95"/>
      <c r="H43" s="95"/>
      <c r="I43" s="95"/>
    </row>
    <row r="44" spans="3:11" x14ac:dyDescent="0.25">
      <c r="C44" s="68" t="s">
        <v>124</v>
      </c>
      <c r="D44" s="88" t="e">
        <f>#REF!</f>
        <v>#REF!</v>
      </c>
      <c r="E44" s="88" t="e">
        <f>#REF!</f>
        <v>#REF!</v>
      </c>
      <c r="F44" s="88" t="e">
        <f>D44-E44</f>
        <v>#REF!</v>
      </c>
    </row>
    <row r="45" spans="3:11" x14ac:dyDescent="0.25">
      <c r="C45" s="68" t="s">
        <v>126</v>
      </c>
      <c r="D45" s="88" t="e">
        <f>#REF!</f>
        <v>#REF!</v>
      </c>
      <c r="E45" s="88" t="e">
        <f>#REF!</f>
        <v>#REF!</v>
      </c>
      <c r="F45" s="88" t="e">
        <f>D45-E45</f>
        <v>#REF!</v>
      </c>
    </row>
    <row r="46" spans="3:11" x14ac:dyDescent="0.25">
      <c r="C46" s="68" t="s">
        <v>127</v>
      </c>
      <c r="D46" s="88" t="e">
        <f>#REF!</f>
        <v>#REF!</v>
      </c>
      <c r="E46" s="88" t="e">
        <f>#REF!</f>
        <v>#REF!</v>
      </c>
      <c r="F46" s="88" t="e">
        <f>D46-E46</f>
        <v>#REF!</v>
      </c>
    </row>
    <row r="47" spans="3:11" x14ac:dyDescent="0.25">
      <c r="C47" s="96" t="s">
        <v>128</v>
      </c>
      <c r="D47" s="91" t="e">
        <f>#REF!</f>
        <v>#REF!</v>
      </c>
      <c r="E47" s="91" t="e">
        <f>#REF!</f>
        <v>#REF!</v>
      </c>
      <c r="F47" s="91" t="e">
        <f>D47-E47</f>
        <v>#REF!</v>
      </c>
    </row>
    <row r="48" spans="3:11" x14ac:dyDescent="0.25">
      <c r="C48" s="68" t="s">
        <v>129</v>
      </c>
      <c r="F48" s="88" t="e">
        <f>SUM(F44:F47)</f>
        <v>#REF!</v>
      </c>
    </row>
  </sheetData>
  <pageMargins left="0.7" right="0.7" top="0.75" bottom="0.75" header="0.3" footer="0.3"/>
  <pageSetup scale="87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Exhibit 12.10</vt:lpstr>
      <vt:lpstr>Summary Graph</vt:lpstr>
      <vt:lpstr>Summary Graph-20</vt:lpstr>
      <vt:lpstr>Update Log</vt:lpstr>
      <vt:lpstr>adjustments</vt:lpstr>
      <vt:lpstr>'Exhibit 12.10'!OLE_LINK1</vt:lpstr>
      <vt:lpstr>adjustments!Print_Area</vt:lpstr>
      <vt:lpstr>'Exhibit 12.10'!Print_Area</vt:lpstr>
      <vt:lpstr>'Summary Graph'!Print_Area</vt:lpstr>
      <vt:lpstr>'Summary Graph-20'!Print_Area</vt:lpstr>
    </vt:vector>
  </TitlesOfParts>
  <Company>City of Tempe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Pinchak</dc:creator>
  <cp:lastModifiedBy>Max Pinchak</cp:lastModifiedBy>
  <cp:lastPrinted>2015-03-23T22:08:05Z</cp:lastPrinted>
  <dcterms:created xsi:type="dcterms:W3CDTF">1997-10-09T15:37:01Z</dcterms:created>
  <dcterms:modified xsi:type="dcterms:W3CDTF">2023-04-28T17:50:14Z</dcterms:modified>
</cp:coreProperties>
</file>