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MaxPinchak\Desktop\"/>
    </mc:Choice>
  </mc:AlternateContent>
  <xr:revisionPtr revIDLastSave="0" documentId="13_ncr:1_{670C7A11-45A7-4B5F-9B6F-729A6695CAA4}" xr6:coauthVersionLast="47" xr6:coauthVersionMax="47" xr10:uidLastSave="{00000000-0000-0000-0000-000000000000}"/>
  <bookViews>
    <workbookView xWindow="28680" yWindow="-120" windowWidth="29040" windowHeight="15720" xr2:uid="{BB6720F4-0C99-43A9-810B-977E05809D20}"/>
  </bookViews>
  <sheets>
    <sheet name="Ch. 13 &quot;Trend&quot;" sheetId="1" r:id="rId1"/>
    <sheet name="RawMonthlyData" sheetId="5" r:id="rId2"/>
  </sheets>
  <externalReferences>
    <externalReference r:id="rId3"/>
  </externalReferences>
  <definedNames>
    <definedName name="AprFactor" localSheetId="1">RawMonthlyData!#REF!</definedName>
    <definedName name="AprFactor">#REF!</definedName>
    <definedName name="AprSeas">RawMonthlyData!#REF!</definedName>
    <definedName name="AugFactor" localSheetId="1">RawMonthlyData!#REF!</definedName>
    <definedName name="AugFactor">#REF!</definedName>
    <definedName name="AugSeas">RawMonthlyData!#REF!</definedName>
    <definedName name="DecFactor" localSheetId="1">RawMonthlyData!#REF!</definedName>
    <definedName name="DecFactor">#REF!</definedName>
    <definedName name="DecSeas">RawMonthlyData!#REF!</definedName>
    <definedName name="FebFactor" localSheetId="1">RawMonthlyData!#REF!</definedName>
    <definedName name="FebFactor">#REF!</definedName>
    <definedName name="FebSeas">RawMonthlyData!#REF!</definedName>
    <definedName name="JanFactor" localSheetId="1">RawMonthlyData!#REF!</definedName>
    <definedName name="JanFactor">#REF!</definedName>
    <definedName name="JanSeas">RawMonthlyData!#REF!</definedName>
    <definedName name="JulFactor" localSheetId="1">RawMonthlyData!#REF!</definedName>
    <definedName name="JulFactor">#REF!</definedName>
    <definedName name="JulSeas">RawMonthlyData!#REF!</definedName>
    <definedName name="JunFactor" localSheetId="1">RawMonthlyData!#REF!</definedName>
    <definedName name="JunFactor">#REF!</definedName>
    <definedName name="JunSeas">RawMonthlyData!#REF!</definedName>
    <definedName name="MarFactor" localSheetId="1">RawMonthlyData!#REF!</definedName>
    <definedName name="MarFactor">#REF!</definedName>
    <definedName name="MarSeas">RawMonthlyData!#REF!</definedName>
    <definedName name="MayFactor" localSheetId="1">RawMonthlyData!#REF!</definedName>
    <definedName name="MayFactor">#REF!</definedName>
    <definedName name="MaySeas">RawMonthlyData!#REF!</definedName>
    <definedName name="NovFactor" localSheetId="1">RawMonthlyData!#REF!</definedName>
    <definedName name="NovFactor">#REF!</definedName>
    <definedName name="NovSeas">RawMonthlyData!#REF!</definedName>
    <definedName name="OctFactor" localSheetId="1">RawMonthlyData!#REF!</definedName>
    <definedName name="OctFactor">#REF!</definedName>
    <definedName name="OctSeas">RawMonthlyData!#REF!</definedName>
    <definedName name="SepFactor" localSheetId="1">RawMonthlyData!#REF!</definedName>
    <definedName name="SepFactor">#REF!</definedName>
    <definedName name="SepSeas">RawMonthlyData!#REF!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0" i="1" l="1"/>
  <c r="N81" i="1"/>
  <c r="N82" i="1"/>
  <c r="N83" i="1"/>
  <c r="N84" i="1"/>
  <c r="N85" i="1"/>
  <c r="N86" i="1"/>
  <c r="N87" i="1"/>
  <c r="N88" i="1"/>
  <c r="N89" i="1"/>
  <c r="N90" i="1"/>
  <c r="N91" i="1"/>
  <c r="N70" i="1"/>
  <c r="N71" i="1"/>
  <c r="N72" i="1"/>
  <c r="N73" i="1"/>
  <c r="N74" i="1"/>
  <c r="N75" i="1"/>
  <c r="N76" i="1"/>
  <c r="N77" i="1"/>
  <c r="N78" i="1"/>
  <c r="N79" i="1"/>
  <c r="N58" i="1"/>
  <c r="N59" i="1"/>
  <c r="N60" i="1"/>
  <c r="N61" i="1"/>
  <c r="N62" i="1"/>
  <c r="N63" i="1"/>
  <c r="N64" i="1"/>
  <c r="N65" i="1"/>
  <c r="N66" i="1"/>
  <c r="N67" i="1"/>
  <c r="N68" i="1"/>
  <c r="N69"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12" i="1"/>
  <c r="N7" i="1"/>
  <c r="N8" i="1"/>
  <c r="N9" i="1"/>
  <c r="N10" i="1"/>
  <c r="N11" i="1"/>
  <c r="N13" i="1"/>
  <c r="N14" i="1"/>
  <c r="N15" i="1"/>
  <c r="N6" i="1"/>
  <c r="N5" i="1"/>
  <c r="F75" i="1"/>
  <c r="A2" i="5"/>
  <c r="B2" i="5"/>
  <c r="F2" i="5"/>
  <c r="M1" i="5"/>
  <c r="M2" i="5"/>
  <c r="C2" i="5" l="1"/>
  <c r="A3" i="5"/>
  <c r="B3" i="5"/>
  <c r="F3" i="5"/>
  <c r="M3" i="5"/>
  <c r="S1" i="5"/>
  <c r="AA2" i="5" l="1"/>
  <c r="O5" i="1" s="1"/>
  <c r="C3" i="5"/>
  <c r="A4" i="5"/>
  <c r="B4" i="5"/>
  <c r="F4" i="5"/>
  <c r="M4" i="5"/>
  <c r="C4" i="5" l="1"/>
  <c r="A5" i="5"/>
  <c r="B5" i="5"/>
  <c r="F5" i="5"/>
  <c r="M5" i="5"/>
  <c r="C5" i="5" l="1"/>
  <c r="Q5" i="5"/>
  <c r="Q6" i="5" s="1"/>
  <c r="A6" i="5"/>
  <c r="B6" i="5"/>
  <c r="F6" i="5"/>
  <c r="A7" i="5"/>
  <c r="B7" i="5"/>
  <c r="F7" i="5"/>
  <c r="Q21" i="5"/>
  <c r="Q20" i="5"/>
  <c r="M6" i="5"/>
  <c r="C6" i="5" l="1"/>
  <c r="C7" i="5"/>
  <c r="Q7" i="5"/>
  <c r="A8" i="5"/>
  <c r="B8" i="5"/>
  <c r="F8" i="5"/>
  <c r="M7" i="5"/>
  <c r="Q22" i="5"/>
  <c r="C8" i="5" l="1"/>
  <c r="Q8" i="5"/>
  <c r="A9" i="5"/>
  <c r="B9" i="5"/>
  <c r="F9" i="5"/>
  <c r="M8" i="5"/>
  <c r="M9" i="5"/>
  <c r="Q23" i="5"/>
  <c r="C9" i="5" l="1"/>
  <c r="Q9" i="5"/>
  <c r="A10" i="5"/>
  <c r="B10" i="5"/>
  <c r="F10" i="5"/>
  <c r="Q24" i="5"/>
  <c r="C10" i="5" l="1"/>
  <c r="Q10" i="5"/>
  <c r="A11" i="5"/>
  <c r="B11" i="5"/>
  <c r="F11" i="5"/>
  <c r="M10" i="5"/>
  <c r="Q25" i="5"/>
  <c r="C11" i="5" l="1"/>
  <c r="Q11" i="5"/>
  <c r="A12" i="5"/>
  <c r="B12" i="5"/>
  <c r="F12" i="5"/>
  <c r="M11" i="5"/>
  <c r="Q26" i="5"/>
  <c r="M12" i="5"/>
  <c r="C12" i="5" l="1"/>
  <c r="Q12" i="5"/>
  <c r="A13" i="5"/>
  <c r="B13" i="5"/>
  <c r="F13" i="5"/>
  <c r="M13" i="5"/>
  <c r="Q27" i="5"/>
  <c r="C13" i="5" l="1"/>
  <c r="Q13" i="5"/>
  <c r="A14" i="5"/>
  <c r="B14" i="5"/>
  <c r="F14" i="5"/>
  <c r="Q28" i="5"/>
  <c r="R2" i="5" l="1"/>
  <c r="C14" i="5"/>
  <c r="A15" i="5"/>
  <c r="B15" i="5"/>
  <c r="F15" i="5"/>
  <c r="M14" i="5"/>
  <c r="R17" i="5"/>
  <c r="R3" i="5" l="1"/>
  <c r="C15" i="5"/>
  <c r="Z15" i="5" s="1"/>
  <c r="A16" i="5"/>
  <c r="B16" i="5"/>
  <c r="F16" i="5"/>
  <c r="M15" i="5"/>
  <c r="R18" i="5"/>
  <c r="M16" i="5"/>
  <c r="AA15" i="5" l="1"/>
  <c r="O18" i="1" s="1"/>
  <c r="R4" i="5"/>
  <c r="AA16" i="5"/>
  <c r="O19" i="1" s="1"/>
  <c r="C16" i="5"/>
  <c r="Z16" i="5" s="1"/>
  <c r="A17" i="5"/>
  <c r="B17" i="5"/>
  <c r="C17" i="5" s="1"/>
  <c r="Z17" i="5" s="1"/>
  <c r="F17" i="5"/>
  <c r="R19" i="5"/>
  <c r="M17" i="5"/>
  <c r="R5" i="5" l="1"/>
  <c r="AA17" i="5"/>
  <c r="O20" i="1" s="1"/>
  <c r="A18" i="5"/>
  <c r="B18" i="5"/>
  <c r="C18" i="5" s="1"/>
  <c r="Z18" i="5" s="1"/>
  <c r="F18" i="5"/>
  <c r="R20" i="5"/>
  <c r="R6" i="5" l="1"/>
  <c r="A19" i="5"/>
  <c r="B19" i="5"/>
  <c r="F19" i="5"/>
  <c r="M18" i="5"/>
  <c r="R21" i="5"/>
  <c r="M19" i="5"/>
  <c r="AA18" i="5" l="1"/>
  <c r="O21" i="1" s="1"/>
  <c r="R7" i="5"/>
  <c r="AA19" i="5"/>
  <c r="O22" i="1" s="1"/>
  <c r="C19" i="5"/>
  <c r="Z19" i="5" s="1"/>
  <c r="A20" i="5"/>
  <c r="B20" i="5"/>
  <c r="F20" i="5"/>
  <c r="R22" i="5"/>
  <c r="M20" i="5"/>
  <c r="R8" i="5" l="1"/>
  <c r="AA20" i="5"/>
  <c r="O23" i="1" s="1"/>
  <c r="C20" i="5"/>
  <c r="Z20" i="5" s="1"/>
  <c r="A21" i="5"/>
  <c r="B21" i="5"/>
  <c r="C21" i="5" s="1"/>
  <c r="Z21" i="5" s="1"/>
  <c r="F21" i="5"/>
  <c r="M21" i="5"/>
  <c r="R23" i="5"/>
  <c r="R9" i="5" l="1"/>
  <c r="AA21" i="5"/>
  <c r="O24" i="1" s="1"/>
  <c r="A22" i="5"/>
  <c r="B22" i="5"/>
  <c r="F22" i="5"/>
  <c r="R24" i="5"/>
  <c r="R10" i="5" l="1"/>
  <c r="C22" i="5"/>
  <c r="Z22" i="5" s="1"/>
  <c r="A23" i="5"/>
  <c r="B23" i="5"/>
  <c r="C23" i="5" s="1"/>
  <c r="Z23" i="5" s="1"/>
  <c r="F23" i="5"/>
  <c r="M22" i="5"/>
  <c r="M23" i="5"/>
  <c r="R25" i="5"/>
  <c r="AA22" i="5" l="1"/>
  <c r="O25" i="1" s="1"/>
  <c r="R11" i="5"/>
  <c r="AA23" i="5"/>
  <c r="O26" i="1" s="1"/>
  <c r="A24" i="5"/>
  <c r="B24" i="5"/>
  <c r="C24" i="5" s="1"/>
  <c r="Z24" i="5" s="1"/>
  <c r="F24" i="5"/>
  <c r="R26" i="5"/>
  <c r="R12" i="5" l="1"/>
  <c r="A25" i="5"/>
  <c r="B25" i="5"/>
  <c r="C25" i="5" s="1"/>
  <c r="Z25" i="5" s="1"/>
  <c r="F25" i="5"/>
  <c r="M24" i="5"/>
  <c r="R27" i="5"/>
  <c r="AA24" i="5" l="1"/>
  <c r="O27" i="1" s="1"/>
  <c r="M25" i="5"/>
  <c r="R13" i="5" l="1"/>
  <c r="AA25" i="5"/>
  <c r="O28" i="1" s="1"/>
  <c r="A26" i="5"/>
  <c r="B26" i="5"/>
  <c r="C26" i="5" s="1"/>
  <c r="Z26" i="5" s="1"/>
  <c r="F26" i="5"/>
  <c r="R28" i="5"/>
  <c r="S2" i="5" l="1"/>
  <c r="A27" i="5"/>
  <c r="B27" i="5"/>
  <c r="C27" i="5" s="1"/>
  <c r="Z27" i="5" s="1"/>
  <c r="F27" i="5"/>
  <c r="M26" i="5"/>
  <c r="M27" i="5"/>
  <c r="S17" i="5"/>
  <c r="AA26" i="5" l="1"/>
  <c r="O29" i="1" s="1"/>
  <c r="S3" i="5"/>
  <c r="AA27" i="5"/>
  <c r="O30" i="1" s="1"/>
  <c r="A28" i="5"/>
  <c r="B28" i="5"/>
  <c r="C28" i="5" s="1"/>
  <c r="Z28" i="5" s="1"/>
  <c r="F28" i="5"/>
  <c r="M28" i="5"/>
  <c r="S18" i="5"/>
  <c r="S4" i="5" l="1"/>
  <c r="AA28" i="5"/>
  <c r="O31" i="1" s="1"/>
  <c r="A29" i="5"/>
  <c r="B29" i="5"/>
  <c r="C29" i="5" s="1"/>
  <c r="Z29" i="5" s="1"/>
  <c r="F29" i="5"/>
  <c r="S19" i="5"/>
  <c r="S5" i="5" l="1"/>
  <c r="A30" i="5"/>
  <c r="B30" i="5"/>
  <c r="F30" i="5"/>
  <c r="M29" i="5"/>
  <c r="S20" i="5"/>
  <c r="AA29" i="5" l="1"/>
  <c r="O32" i="1" s="1"/>
  <c r="M30" i="5"/>
  <c r="S6" i="5" l="1"/>
  <c r="C30" i="5"/>
  <c r="A31" i="5"/>
  <c r="B31" i="5"/>
  <c r="C31" i="5" s="1"/>
  <c r="F31" i="5"/>
  <c r="S21" i="5"/>
  <c r="S7" i="5" l="1"/>
  <c r="A32" i="5"/>
  <c r="B32" i="5"/>
  <c r="C32" i="5" s="1"/>
  <c r="F32" i="5"/>
  <c r="M31" i="5"/>
  <c r="S22" i="5"/>
  <c r="S8" i="5" l="1"/>
  <c r="A33" i="5"/>
  <c r="B33" i="5"/>
  <c r="F33" i="5"/>
  <c r="S23" i="5"/>
  <c r="M32" i="5"/>
  <c r="S9" i="5" l="1"/>
  <c r="C33" i="5"/>
  <c r="A34" i="5"/>
  <c r="B34" i="5"/>
  <c r="F34" i="5"/>
  <c r="M33" i="5"/>
  <c r="S24" i="5"/>
  <c r="S10" i="5" l="1"/>
  <c r="C34" i="5"/>
  <c r="A35" i="5"/>
  <c r="B35" i="5"/>
  <c r="C35" i="5" s="1"/>
  <c r="F35" i="5"/>
  <c r="M34" i="5"/>
  <c r="S25" i="5"/>
  <c r="S11" i="5" l="1"/>
  <c r="A36" i="5"/>
  <c r="B36" i="5"/>
  <c r="F36" i="5"/>
  <c r="M35" i="5"/>
  <c r="S26" i="5"/>
  <c r="S12" i="5" l="1"/>
  <c r="C36" i="5"/>
  <c r="A37" i="5"/>
  <c r="B37" i="5"/>
  <c r="C37" i="5" s="1"/>
  <c r="F37" i="5"/>
  <c r="M36" i="5"/>
  <c r="S27" i="5"/>
  <c r="S13" i="5" l="1"/>
  <c r="A38" i="5"/>
  <c r="B38" i="5"/>
  <c r="C38" i="5" s="1"/>
  <c r="F38" i="5"/>
  <c r="M37" i="5"/>
  <c r="S28" i="5"/>
  <c r="T2" i="5" l="1"/>
  <c r="A39" i="5"/>
  <c r="B39" i="5"/>
  <c r="C39" i="5"/>
  <c r="F39" i="5"/>
  <c r="M38" i="5"/>
  <c r="T17" i="5"/>
  <c r="T3" i="5" l="1"/>
  <c r="A40" i="5"/>
  <c r="B40" i="5"/>
  <c r="C40" i="5" s="1"/>
  <c r="F40" i="5"/>
  <c r="M39" i="5"/>
  <c r="T18" i="5"/>
  <c r="M40" i="5"/>
  <c r="T4" i="5" l="1"/>
  <c r="A41" i="5"/>
  <c r="B41" i="5"/>
  <c r="C41" i="5" s="1"/>
  <c r="F41" i="5"/>
  <c r="T19" i="5"/>
  <c r="T5" i="5" l="1"/>
  <c r="A42" i="5"/>
  <c r="B42" i="5"/>
  <c r="C42" i="5"/>
  <c r="F42" i="5"/>
  <c r="M41" i="5"/>
  <c r="M42" i="5"/>
  <c r="T20" i="5"/>
  <c r="T6" i="5" l="1"/>
  <c r="A43" i="5"/>
  <c r="B43" i="5"/>
  <c r="F43" i="5"/>
  <c r="T21" i="5"/>
  <c r="C43" i="5" l="1"/>
  <c r="T7" i="5"/>
  <c r="A44" i="5"/>
  <c r="B44" i="5"/>
  <c r="C44" i="5" s="1"/>
  <c r="F44" i="5"/>
  <c r="M43" i="5"/>
  <c r="M44" i="5"/>
  <c r="T22" i="5"/>
  <c r="T8" i="5" l="1"/>
  <c r="A45" i="5"/>
  <c r="B45" i="5"/>
  <c r="F45" i="5"/>
  <c r="T23" i="5"/>
  <c r="C45" i="5" l="1"/>
  <c r="T9" i="5"/>
  <c r="A46" i="5"/>
  <c r="B46" i="5"/>
  <c r="C46" i="5" s="1"/>
  <c r="F46" i="5"/>
  <c r="M45" i="5"/>
  <c r="T24" i="5"/>
  <c r="T10" i="5" l="1"/>
  <c r="A47" i="5"/>
  <c r="B47" i="5"/>
  <c r="C47" i="5" s="1"/>
  <c r="F47" i="5"/>
  <c r="M46" i="5"/>
  <c r="T25" i="5"/>
  <c r="T11" i="5" l="1"/>
  <c r="A48" i="5"/>
  <c r="B48" i="5"/>
  <c r="C48" i="5" s="1"/>
  <c r="F48" i="5"/>
  <c r="M47" i="5"/>
  <c r="T26" i="5"/>
  <c r="T12" i="5" l="1"/>
  <c r="A49" i="5"/>
  <c r="B49" i="5"/>
  <c r="C49" i="5" s="1"/>
  <c r="F49" i="5"/>
  <c r="M48" i="5"/>
  <c r="T27" i="5"/>
  <c r="T13" i="5" l="1"/>
  <c r="A50" i="5"/>
  <c r="B50" i="5"/>
  <c r="C50" i="5" s="1"/>
  <c r="F50" i="5"/>
  <c r="M49" i="5"/>
  <c r="T28" i="5"/>
  <c r="U2" i="5" l="1"/>
  <c r="A51" i="5"/>
  <c r="B51" i="5"/>
  <c r="C51" i="5" s="1"/>
  <c r="F51" i="5"/>
  <c r="M50" i="5"/>
  <c r="M51" i="5"/>
  <c r="U17" i="5"/>
  <c r="U3" i="5" l="1"/>
  <c r="A52" i="5"/>
  <c r="B52" i="5"/>
  <c r="C52" i="5" s="1"/>
  <c r="F52" i="5"/>
  <c r="U18" i="5"/>
  <c r="U4" i="5" l="1"/>
  <c r="A53" i="5"/>
  <c r="B53" i="5"/>
  <c r="C53" i="5" s="1"/>
  <c r="F53" i="5"/>
  <c r="M52" i="5"/>
  <c r="U19" i="5"/>
  <c r="U5" i="5" l="1"/>
  <c r="A54" i="5"/>
  <c r="B54" i="5"/>
  <c r="C54" i="5" s="1"/>
  <c r="F54" i="5"/>
  <c r="M53" i="5"/>
  <c r="U20" i="5"/>
  <c r="U6" i="5" l="1"/>
  <c r="A55" i="5"/>
  <c r="B55" i="5"/>
  <c r="C55" i="5" s="1"/>
  <c r="F55" i="5"/>
  <c r="M54" i="5"/>
  <c r="U21" i="5"/>
  <c r="U7" i="5" l="1"/>
  <c r="A56" i="5"/>
  <c r="B56" i="5"/>
  <c r="C56" i="5" s="1"/>
  <c r="F56" i="5"/>
  <c r="M55" i="5"/>
  <c r="U22" i="5"/>
  <c r="M56" i="5"/>
  <c r="U8" i="5" l="1"/>
  <c r="A57" i="5"/>
  <c r="B57" i="5"/>
  <c r="C57" i="5" s="1"/>
  <c r="F57" i="5"/>
  <c r="U23" i="5"/>
  <c r="U9" i="5" l="1"/>
  <c r="A58" i="5"/>
  <c r="B58" i="5"/>
  <c r="C58" i="5" s="1"/>
  <c r="F58" i="5"/>
  <c r="M57" i="5"/>
  <c r="U24" i="5"/>
  <c r="U10" i="5" l="1"/>
  <c r="A59" i="5"/>
  <c r="B59" i="5"/>
  <c r="C59" i="5"/>
  <c r="F59" i="5"/>
  <c r="M58" i="5"/>
  <c r="U25" i="5"/>
  <c r="U11" i="5" l="1"/>
  <c r="A60" i="5"/>
  <c r="B60" i="5"/>
  <c r="C60" i="5"/>
  <c r="F60" i="5"/>
  <c r="M59" i="5"/>
  <c r="M60" i="5"/>
  <c r="U26" i="5"/>
  <c r="U12" i="5" l="1"/>
  <c r="A61" i="5"/>
  <c r="B61" i="5"/>
  <c r="C61" i="5" s="1"/>
  <c r="F61" i="5"/>
  <c r="M61" i="5"/>
  <c r="U27" i="5"/>
  <c r="U13" i="5" l="1"/>
  <c r="A62" i="5"/>
  <c r="B62" i="5"/>
  <c r="C62" i="5" s="1"/>
  <c r="F62" i="5"/>
  <c r="U28" i="5"/>
  <c r="V2" i="5" l="1"/>
  <c r="A63" i="5"/>
  <c r="B63" i="5"/>
  <c r="C63" i="5" s="1"/>
  <c r="F63" i="5"/>
  <c r="M62" i="5"/>
  <c r="V17" i="5"/>
  <c r="V3" i="5" l="1"/>
  <c r="A64" i="5"/>
  <c r="B64" i="5"/>
  <c r="C64" i="5" s="1"/>
  <c r="F64" i="5"/>
  <c r="M63" i="5"/>
  <c r="V18" i="5"/>
  <c r="V4" i="5" l="1"/>
  <c r="A65" i="5"/>
  <c r="B65" i="5"/>
  <c r="C65" i="5" s="1"/>
  <c r="F65" i="5"/>
  <c r="M64" i="5"/>
  <c r="V19" i="5"/>
  <c r="V5" i="5" l="1"/>
  <c r="A66" i="5"/>
  <c r="B66" i="5"/>
  <c r="C66" i="5"/>
  <c r="F66" i="5"/>
  <c r="M65" i="5"/>
  <c r="V20" i="5"/>
  <c r="V6" i="5" l="1"/>
  <c r="A67" i="5"/>
  <c r="B67" i="5"/>
  <c r="C67" i="5" s="1"/>
  <c r="F67" i="5"/>
  <c r="M66" i="5"/>
  <c r="M67" i="5"/>
  <c r="V21" i="5"/>
  <c r="V7" i="5" l="1"/>
  <c r="A68" i="5"/>
  <c r="B68" i="5"/>
  <c r="C68" i="5" s="1"/>
  <c r="F68" i="5"/>
  <c r="V22" i="5"/>
  <c r="V8" i="5" l="1"/>
  <c r="A69" i="5"/>
  <c r="B69" i="5"/>
  <c r="C69" i="5" s="1"/>
  <c r="F69" i="5"/>
  <c r="M68" i="5"/>
  <c r="V23" i="5"/>
  <c r="V9" i="5" l="1"/>
  <c r="A70" i="5"/>
  <c r="B70" i="5"/>
  <c r="F70" i="5"/>
  <c r="M69" i="5"/>
  <c r="V24" i="5"/>
  <c r="C70" i="5" l="1"/>
  <c r="V10" i="5"/>
  <c r="A71" i="5"/>
  <c r="B71" i="5"/>
  <c r="C71" i="5" s="1"/>
  <c r="F71" i="5"/>
  <c r="M70" i="5"/>
  <c r="V25" i="5"/>
  <c r="V11" i="5" l="1"/>
  <c r="A72" i="5"/>
  <c r="B72" i="5"/>
  <c r="C72" i="5" s="1"/>
  <c r="F72" i="5"/>
  <c r="M71" i="5"/>
  <c r="V26" i="5"/>
  <c r="V12" i="5" l="1"/>
  <c r="A73" i="5"/>
  <c r="B73" i="5"/>
  <c r="C73" i="5"/>
  <c r="F73" i="5"/>
  <c r="M72" i="5"/>
  <c r="V27" i="5"/>
  <c r="V13" i="5" l="1"/>
  <c r="A74" i="5"/>
  <c r="B74" i="5"/>
  <c r="C74" i="5" s="1"/>
  <c r="F74" i="5"/>
  <c r="M73" i="5"/>
  <c r="V28" i="5"/>
  <c r="W2" i="5" l="1"/>
  <c r="A75" i="5"/>
  <c r="B75" i="5"/>
  <c r="C75" i="5" s="1"/>
  <c r="F75" i="5"/>
  <c r="M74" i="5"/>
  <c r="M75" i="5"/>
  <c r="W17" i="5"/>
  <c r="W3" i="5" l="1"/>
  <c r="A76" i="5"/>
  <c r="B76" i="5"/>
  <c r="C76" i="5" s="1"/>
  <c r="F76" i="5"/>
  <c r="W18" i="5"/>
  <c r="W4" i="5" l="1"/>
  <c r="A77" i="5"/>
  <c r="B77" i="5"/>
  <c r="C77" i="5" s="1"/>
  <c r="F77" i="5"/>
  <c r="M76" i="5"/>
  <c r="M77" i="5"/>
  <c r="W19" i="5"/>
  <c r="W5" i="5" l="1"/>
  <c r="A78" i="5"/>
  <c r="B78" i="5"/>
  <c r="C78" i="5"/>
  <c r="F78" i="5"/>
  <c r="W20" i="5"/>
  <c r="W6" i="5" l="1"/>
  <c r="A79" i="5"/>
  <c r="B79" i="5"/>
  <c r="C79" i="5" s="1"/>
  <c r="F79" i="5"/>
  <c r="M78" i="5"/>
  <c r="W21" i="5"/>
  <c r="W7" i="5" l="1"/>
  <c r="A80" i="5"/>
  <c r="B80" i="5"/>
  <c r="C80" i="5" s="1"/>
  <c r="F80" i="5"/>
  <c r="M79" i="5"/>
  <c r="W22" i="5"/>
  <c r="W8" i="5" l="1"/>
  <c r="A81" i="5"/>
  <c r="B81" i="5"/>
  <c r="C81" i="5" s="1"/>
  <c r="F81" i="5"/>
  <c r="M80" i="5"/>
  <c r="W23" i="5"/>
  <c r="M81" i="5"/>
  <c r="W9" i="5" l="1"/>
  <c r="A82" i="5"/>
  <c r="B82" i="5"/>
  <c r="C82" i="5" s="1"/>
  <c r="F82" i="5"/>
  <c r="W24" i="5"/>
  <c r="W10" i="5" l="1"/>
  <c r="A83" i="5"/>
  <c r="B83" i="5"/>
  <c r="C83" i="5" s="1"/>
  <c r="F83" i="5"/>
  <c r="M82" i="5"/>
  <c r="M83" i="5"/>
  <c r="W25" i="5"/>
  <c r="W11" i="5" l="1"/>
  <c r="A84" i="5"/>
  <c r="B84" i="5"/>
  <c r="C84" i="5" s="1"/>
  <c r="F84" i="5"/>
  <c r="W26" i="5"/>
  <c r="W12" i="5" l="1"/>
  <c r="A85" i="5"/>
  <c r="B85" i="5"/>
  <c r="C85" i="5" s="1"/>
  <c r="F85" i="5"/>
  <c r="M84" i="5"/>
  <c r="W27" i="5"/>
  <c r="W13" i="5" l="1"/>
  <c r="A86" i="5"/>
  <c r="B86" i="5"/>
  <c r="C86" i="5" s="1"/>
  <c r="F86" i="5"/>
  <c r="M85" i="5"/>
  <c r="W28" i="5"/>
  <c r="X2" i="5" l="1"/>
  <c r="A87" i="5"/>
  <c r="B87" i="5"/>
  <c r="C87" i="5" s="1"/>
  <c r="F87" i="5"/>
  <c r="M86" i="5"/>
  <c r="X17" i="5"/>
  <c r="X3" i="5" l="1"/>
  <c r="A88" i="5"/>
  <c r="B88" i="5"/>
  <c r="C88" i="5" s="1"/>
  <c r="F88" i="5"/>
  <c r="M87" i="5"/>
  <c r="X18" i="5"/>
  <c r="X4" i="5" l="1"/>
  <c r="Z2" i="5"/>
  <c r="Z3" i="5"/>
  <c r="Z4" i="5"/>
  <c r="Z5" i="5"/>
  <c r="Z6" i="5"/>
  <c r="Z7" i="5"/>
  <c r="Z8" i="5"/>
  <c r="M88" i="5"/>
  <c r="X19" i="5"/>
  <c r="X5" i="5" l="1"/>
  <c r="AA3" i="5"/>
  <c r="O6" i="1" s="1"/>
  <c r="AA6" i="5"/>
  <c r="O9" i="1" s="1"/>
  <c r="AA7" i="5"/>
  <c r="O10" i="1" s="1"/>
  <c r="AA4" i="5"/>
  <c r="O7" i="1" s="1"/>
  <c r="AA8" i="5"/>
  <c r="O11" i="1" s="1"/>
  <c r="AA5" i="5"/>
  <c r="O8" i="1" s="1"/>
  <c r="X20" i="5"/>
  <c r="X6" i="5" l="1"/>
  <c r="Z9" i="5"/>
  <c r="Z10" i="5"/>
  <c r="Z11" i="5"/>
  <c r="Z12" i="5"/>
  <c r="Z13" i="5"/>
  <c r="Z14" i="5"/>
  <c r="X21" i="5"/>
  <c r="X7" i="5" l="1"/>
  <c r="AA10" i="5"/>
  <c r="O13" i="1" s="1"/>
  <c r="AA11" i="5"/>
  <c r="O14" i="1" s="1"/>
  <c r="AA14" i="5"/>
  <c r="O17" i="1" s="1"/>
  <c r="AA13" i="5"/>
  <c r="O16" i="1" s="1"/>
  <c r="AA9" i="5"/>
  <c r="O12" i="1" s="1"/>
  <c r="AA12" i="5"/>
  <c r="O15" i="1" s="1"/>
  <c r="Z30" i="5"/>
  <c r="Z32" i="5"/>
  <c r="Z33" i="5"/>
  <c r="Z34" i="5"/>
  <c r="Z35" i="5"/>
  <c r="Z36" i="5"/>
  <c r="Z37" i="5"/>
  <c r="Z38" i="5"/>
  <c r="Z39" i="5"/>
  <c r="Z40" i="5"/>
  <c r="Z41" i="5"/>
  <c r="Z42" i="5"/>
  <c r="Z43" i="5"/>
  <c r="Z44" i="5"/>
  <c r="Z45" i="5"/>
  <c r="Z46" i="5"/>
  <c r="Z47" i="5"/>
  <c r="Z48" i="5"/>
  <c r="Z49" i="5"/>
  <c r="Z50" i="5"/>
  <c r="Z51" i="5"/>
  <c r="Z52" i="5"/>
  <c r="Z53" i="5"/>
  <c r="Z54" i="5"/>
  <c r="Z55" i="5"/>
  <c r="Z56" i="5"/>
  <c r="Z63" i="5"/>
  <c r="Z64" i="5"/>
  <c r="Z65" i="5"/>
  <c r="Z66" i="5"/>
  <c r="Z67" i="5"/>
  <c r="Z68" i="5"/>
  <c r="Z69" i="5"/>
  <c r="Z70" i="5"/>
  <c r="Z71" i="5"/>
  <c r="Z72" i="5"/>
  <c r="Z73" i="5"/>
  <c r="X22" i="5"/>
  <c r="E6" i="1" l="1"/>
  <c r="G14" i="1" s="1"/>
  <c r="X8" i="5"/>
  <c r="X9" i="5" s="1"/>
  <c r="X10" i="5" s="1"/>
  <c r="AA73" i="5"/>
  <c r="O76" i="1" s="1"/>
  <c r="AA44" i="5"/>
  <c r="O47" i="1" s="1"/>
  <c r="AA53" i="5"/>
  <c r="O56" i="1" s="1"/>
  <c r="AA68" i="5"/>
  <c r="O71" i="1" s="1"/>
  <c r="AA64" i="5"/>
  <c r="O67" i="1" s="1"/>
  <c r="AA37" i="5"/>
  <c r="O40" i="1" s="1"/>
  <c r="AA72" i="5"/>
  <c r="O75" i="1" s="1"/>
  <c r="AA70" i="5"/>
  <c r="O73" i="1" s="1"/>
  <c r="AA67" i="5"/>
  <c r="O70" i="1" s="1"/>
  <c r="AA63" i="5"/>
  <c r="O66" i="1" s="1"/>
  <c r="AA69" i="5"/>
  <c r="O72" i="1" s="1"/>
  <c r="AA48" i="5"/>
  <c r="O51" i="1" s="1"/>
  <c r="AA50" i="5"/>
  <c r="O53" i="1" s="1"/>
  <c r="AA65" i="5"/>
  <c r="O68" i="1" s="1"/>
  <c r="AA71" i="5"/>
  <c r="O74" i="1" s="1"/>
  <c r="AA66" i="5"/>
  <c r="O69" i="1" s="1"/>
  <c r="AA62" i="5"/>
  <c r="O65" i="1" s="1"/>
  <c r="AA61" i="5"/>
  <c r="O64" i="1" s="1"/>
  <c r="AA60" i="5"/>
  <c r="O63" i="1" s="1"/>
  <c r="AA59" i="5"/>
  <c r="O62" i="1" s="1"/>
  <c r="AA58" i="5"/>
  <c r="O61" i="1" s="1"/>
  <c r="AA57" i="5"/>
  <c r="O60" i="1" s="1"/>
  <c r="AA56" i="5"/>
  <c r="O59" i="1" s="1"/>
  <c r="AA51" i="5"/>
  <c r="O54" i="1" s="1"/>
  <c r="AA54" i="5"/>
  <c r="O57" i="1" s="1"/>
  <c r="AA42" i="5"/>
  <c r="O45" i="1" s="1"/>
  <c r="AA33" i="5"/>
  <c r="O36" i="1" s="1"/>
  <c r="AA32" i="5"/>
  <c r="O35" i="1" s="1"/>
  <c r="AA49" i="5"/>
  <c r="O52" i="1" s="1"/>
  <c r="AA47" i="5"/>
  <c r="O50" i="1" s="1"/>
  <c r="AA46" i="5"/>
  <c r="O49" i="1" s="1"/>
  <c r="AA52" i="5"/>
  <c r="O55" i="1" s="1"/>
  <c r="AA40" i="5"/>
  <c r="O43" i="1" s="1"/>
  <c r="AA35" i="5"/>
  <c r="O38" i="1" s="1"/>
  <c r="AA55" i="5"/>
  <c r="O58" i="1" s="1"/>
  <c r="AA38" i="5"/>
  <c r="O41" i="1" s="1"/>
  <c r="AA36" i="5"/>
  <c r="O39" i="1" s="1"/>
  <c r="AA45" i="5"/>
  <c r="O48" i="1" s="1"/>
  <c r="AA43" i="5"/>
  <c r="O46" i="1" s="1"/>
  <c r="AA41" i="5"/>
  <c r="O44" i="1" s="1"/>
  <c r="AA39" i="5"/>
  <c r="O42" i="1" s="1"/>
  <c r="AA34" i="5"/>
  <c r="O37" i="1" s="1"/>
  <c r="AA31" i="5"/>
  <c r="O34" i="1" s="1"/>
  <c r="AA30" i="5"/>
  <c r="O33" i="1" s="1"/>
  <c r="Z62" i="5"/>
  <c r="Z57" i="5"/>
  <c r="Z59" i="5"/>
  <c r="Z60" i="5"/>
  <c r="Z61" i="5"/>
  <c r="Z58" i="5"/>
  <c r="Z31" i="5"/>
  <c r="Z74" i="5"/>
  <c r="AA74" i="5"/>
  <c r="O77" i="1" s="1"/>
  <c r="Z75" i="5"/>
  <c r="Z76" i="5"/>
  <c r="Z77" i="5"/>
  <c r="Z78" i="5"/>
  <c r="Z79" i="5"/>
  <c r="Z80" i="5"/>
  <c r="Z81" i="5"/>
  <c r="Z82" i="5"/>
  <c r="Z83" i="5"/>
  <c r="Z84" i="5"/>
  <c r="Z85" i="5"/>
  <c r="Z86" i="5"/>
  <c r="Z87" i="5"/>
  <c r="Z88" i="5"/>
  <c r="E8" i="1" l="1"/>
  <c r="G16" i="1" s="1"/>
  <c r="AA75" i="5"/>
  <c r="O78" i="1" s="1"/>
  <c r="AA88" i="5"/>
  <c r="O91" i="1" s="1"/>
  <c r="AA80" i="5"/>
  <c r="O83" i="1" s="1"/>
  <c r="AA79" i="5"/>
  <c r="O82" i="1" s="1"/>
  <c r="AA76" i="5"/>
  <c r="O79" i="1" s="1"/>
  <c r="AA84" i="5"/>
  <c r="O87" i="1" s="1"/>
  <c r="AA86" i="5"/>
  <c r="O89" i="1" s="1"/>
  <c r="AA77" i="5"/>
  <c r="O80" i="1" s="1"/>
  <c r="AA82" i="5"/>
  <c r="O85" i="1" s="1"/>
  <c r="AA78" i="5"/>
  <c r="O81" i="1" s="1"/>
  <c r="AA81" i="5"/>
  <c r="O84" i="1" s="1"/>
  <c r="AA85" i="5"/>
  <c r="O88" i="1" s="1"/>
  <c r="AA83" i="5"/>
  <c r="O86" i="1" s="1"/>
  <c r="AA87" i="5"/>
  <c r="O90" i="1" s="1"/>
  <c r="F76" i="1"/>
  <c r="G75" i="1" s="1"/>
  <c r="F87" i="1"/>
  <c r="J86" i="1"/>
  <c r="K86" i="1" s="1"/>
  <c r="J76" i="1"/>
  <c r="K76" i="1" s="1"/>
  <c r="J77" i="1"/>
  <c r="K77" i="1" s="1"/>
  <c r="J78" i="1"/>
  <c r="K78" i="1" s="1"/>
  <c r="J79" i="1"/>
  <c r="K79" i="1" s="1"/>
  <c r="J80" i="1"/>
  <c r="K80" i="1" s="1"/>
  <c r="J81" i="1"/>
  <c r="K81" i="1" s="1"/>
  <c r="L69" i="1" s="1"/>
  <c r="J82" i="1"/>
  <c r="K82" i="1" s="1"/>
  <c r="J83" i="1"/>
  <c r="K83" i="1" s="1"/>
  <c r="L83" i="1" s="1"/>
  <c r="J84" i="1"/>
  <c r="K84" i="1" s="1"/>
  <c r="J85" i="1"/>
  <c r="K85" i="1" s="1"/>
  <c r="J75" i="1"/>
  <c r="K75" i="1" s="1"/>
  <c r="F77" i="1"/>
  <c r="F78" i="1"/>
  <c r="F79" i="1"/>
  <c r="F80" i="1"/>
  <c r="F81" i="1"/>
  <c r="F82" i="1"/>
  <c r="F83" i="1"/>
  <c r="F84" i="1"/>
  <c r="F85" i="1"/>
  <c r="F86" i="1"/>
  <c r="G18" i="1" l="1"/>
  <c r="F26" i="1" s="1"/>
  <c r="F38" i="1" s="1"/>
  <c r="E55" i="1" s="1"/>
  <c r="H75" i="1"/>
  <c r="G79" i="1"/>
  <c r="H79" i="1" s="1"/>
  <c r="G80" i="1"/>
  <c r="H80" i="1" s="1"/>
  <c r="G82" i="1"/>
  <c r="H82" i="1" s="1"/>
  <c r="G78" i="1"/>
  <c r="H78" i="1" s="1"/>
  <c r="G77" i="1"/>
  <c r="H77" i="1" s="1"/>
  <c r="L70" i="1"/>
  <c r="L82" i="1"/>
  <c r="G81" i="1"/>
  <c r="H81" i="1" s="1"/>
  <c r="G85" i="1"/>
  <c r="H85" i="1" s="1"/>
  <c r="G84" i="1"/>
  <c r="H84" i="1" s="1"/>
  <c r="G76" i="1"/>
  <c r="H76" i="1" s="1"/>
  <c r="G83" i="1"/>
  <c r="H83" i="1" s="1"/>
  <c r="G86" i="1"/>
  <c r="H86" i="1" s="1"/>
  <c r="L85" i="1"/>
  <c r="L73" i="1"/>
  <c r="L84" i="1"/>
  <c r="L72" i="1"/>
  <c r="L76" i="1"/>
  <c r="L88" i="1"/>
  <c r="L90" i="1"/>
  <c r="L78" i="1"/>
  <c r="L91" i="1"/>
  <c r="L79" i="1"/>
  <c r="L87" i="1"/>
  <c r="L75" i="1"/>
  <c r="L77" i="1"/>
  <c r="L89" i="1"/>
  <c r="L92" i="1"/>
  <c r="L80" i="1"/>
  <c r="L74" i="1"/>
  <c r="L86" i="1"/>
  <c r="L81" i="1"/>
  <c r="L71" i="1"/>
  <c r="F37" i="1" l="1"/>
  <c r="F39" i="1"/>
  <c r="E56" i="1" s="1"/>
  <c r="F40" i="1" l="1"/>
  <c r="E57" i="1" s="1"/>
  <c r="F36" i="1"/>
  <c r="E54" i="1"/>
  <c r="F35" i="1" l="1"/>
  <c r="E53" i="1"/>
  <c r="F41" i="1"/>
  <c r="E58" i="1" s="1"/>
  <c r="F42" i="1" l="1"/>
  <c r="E59" i="1" s="1"/>
  <c r="F34" i="1"/>
  <c r="E52" i="1"/>
  <c r="F33" i="1" l="1"/>
  <c r="E50" i="1" s="1"/>
  <c r="E51" i="1"/>
  <c r="F43" i="1"/>
  <c r="E60" i="1" s="1"/>
  <c r="F44" i="1" l="1"/>
  <c r="E61" i="1" s="1"/>
</calcChain>
</file>

<file path=xl/sharedStrings.xml><?xml version="1.0" encoding="utf-8"?>
<sst xmlns="http://schemas.openxmlformats.org/spreadsheetml/2006/main" count="89" uniqueCount="87">
  <si>
    <t>(1) Period from Start</t>
  </si>
  <si>
    <t>Adjustment Factors</t>
  </si>
  <si>
    <t>Adjusted Seasonal Factor</t>
  </si>
  <si>
    <t>Damping Factor</t>
  </si>
  <si>
    <t>Dampeded Seasonal Factor</t>
  </si>
  <si>
    <t>(2)  Month &amp; Year</t>
  </si>
  <si>
    <t>(3) Revenue Amount</t>
  </si>
  <si>
    <t>(4) Centered MA-12</t>
  </si>
  <si>
    <t>(5)           MA-2</t>
  </si>
  <si>
    <t>(6)         Raw Seasonal Factors</t>
  </si>
  <si>
    <t>(7) Average</t>
  </si>
  <si>
    <t>(8) Adjusted</t>
  </si>
  <si>
    <t>(9) Damped Seasonal Factors</t>
  </si>
  <si>
    <t>(10)       Use Seasonal Factors</t>
  </si>
  <si>
    <t>Exhibit 4.13 - Classic Decomposition Method of Seasonal Adjustment, assuming Multiplicative Seasonal Factors</t>
  </si>
  <si>
    <t>Year</t>
  </si>
  <si>
    <t>Month</t>
  </si>
  <si>
    <t>April</t>
  </si>
  <si>
    <t>May</t>
  </si>
  <si>
    <t>June</t>
  </si>
  <si>
    <t>July</t>
  </si>
  <si>
    <t>August</t>
  </si>
  <si>
    <t>September</t>
  </si>
  <si>
    <t>October</t>
  </si>
  <si>
    <t>November</t>
  </si>
  <si>
    <t>December</t>
  </si>
  <si>
    <t>January</t>
  </si>
  <si>
    <t>February</t>
  </si>
  <si>
    <t>March</t>
  </si>
  <si>
    <t>Fiscal 2014</t>
  </si>
  <si>
    <t>Fiscal 2013</t>
  </si>
  <si>
    <t>Fiscal 2012</t>
  </si>
  <si>
    <t>Fiscal 2011</t>
  </si>
  <si>
    <t>Fiscal 2010</t>
  </si>
  <si>
    <t>Fiscal 2009</t>
  </si>
  <si>
    <t>Fiscal 2008</t>
  </si>
  <si>
    <t>Fiscal 2007</t>
  </si>
  <si>
    <t>g</t>
  </si>
  <si>
    <t>Amount</t>
  </si>
  <si>
    <t>1st Dif of 12th period</t>
  </si>
  <si>
    <t>m</t>
  </si>
  <si>
    <t>Business Taxes</t>
  </si>
  <si>
    <t>Other Revenues 5/</t>
  </si>
  <si>
    <t>Property Transfer Taxes 6/</t>
  </si>
  <si>
    <t>Personal Income Tax</t>
  </si>
  <si>
    <t>Other User Taxes</t>
  </si>
  <si>
    <t xml:space="preserve">  Sales &amp; Use 2/</t>
  </si>
  <si>
    <t>User Taxes 1/</t>
  </si>
  <si>
    <t>Date</t>
  </si>
  <si>
    <t>Raw Monthly Data</t>
  </si>
  <si>
    <t>Pers. Income Tax Rev.</t>
  </si>
  <si>
    <t>Step 1: Take the annual revenues for the year you are forecasting and the year before.</t>
  </si>
  <si>
    <t xml:space="preserve">Per. Income Tax Rev. 2007 = </t>
  </si>
  <si>
    <t xml:space="preserve">Per. Income Tax Rev. 2008 = </t>
  </si>
  <si>
    <t>Finding the Trend Component for 2008 Forecast</t>
  </si>
  <si>
    <t xml:space="preserve">Step 2: Subtract the monthly average of the first year from the monthly average of the second year and divide the results by 12 to get the monthly value of the slope </t>
  </si>
  <si>
    <t xml:space="preserve">2007 average monthly Per. Income Tax Rev. = </t>
  </si>
  <si>
    <t xml:space="preserve">2008 average monthly Per. Income Tax Rev. = </t>
  </si>
  <si>
    <t xml:space="preserve">Monthly value of the slope for the trend = </t>
  </si>
  <si>
    <t>Step 3: If there is an even number of periods (e.g., 12 months, 4 quarters), then the middle of the year (and hence where our average value is technically located) is at some fractional period (e.g., 6.5 months, 2.5 quarters). Therefore, to get the value for month 6, we would take half of the slope of the trend and subtract that from the monthly average for the year to get the month 6 value that includes trend.</t>
  </si>
  <si>
    <t>Month 6 value that includes the trend =</t>
  </si>
  <si>
    <t>Step 4: The full slope would be subtracted from month 6 to get month 5, and subtracted again from month 5 to get month 4 and so on until values for month 5 through month 1 have been obtained. We would simply add the slope going the other direction to get values for months 7 through 12.</t>
  </si>
  <si>
    <t xml:space="preserve">1/08 value including the trend = </t>
  </si>
  <si>
    <t xml:space="preserve">2/08 value including the trend = </t>
  </si>
  <si>
    <t xml:space="preserve">3/08 value including the trend = </t>
  </si>
  <si>
    <t xml:space="preserve">4/08 value including the trend = </t>
  </si>
  <si>
    <t xml:space="preserve">5/08 value including the trend = </t>
  </si>
  <si>
    <t xml:space="preserve">6/08 value including the trend = </t>
  </si>
  <si>
    <t xml:space="preserve">7/08 value including the trend = </t>
  </si>
  <si>
    <t xml:space="preserve">8/08 value including the trend = </t>
  </si>
  <si>
    <t xml:space="preserve">9/08 value including the trend = </t>
  </si>
  <si>
    <t xml:space="preserve">10/08 value including the trend = </t>
  </si>
  <si>
    <t xml:space="preserve">11/08 value including the trend = </t>
  </si>
  <si>
    <t xml:space="preserve">12/08 value including the trend = </t>
  </si>
  <si>
    <t xml:space="preserve">Step 5: The damped seasonal factors can now be applied to the trended values or each month to get a monthly forecast that includes trend and seasonality. </t>
  </si>
  <si>
    <t xml:space="preserve">1/08 forecast = </t>
  </si>
  <si>
    <t xml:space="preserve">2/08 forecast = </t>
  </si>
  <si>
    <t xml:space="preserve">3/08 forecast = </t>
  </si>
  <si>
    <t xml:space="preserve">4/08 forecast = </t>
  </si>
  <si>
    <t xml:space="preserve">5/08 forecast = </t>
  </si>
  <si>
    <t xml:space="preserve">6/08 forecast = </t>
  </si>
  <si>
    <t xml:space="preserve">7/08 forecast = </t>
  </si>
  <si>
    <t xml:space="preserve">8/08 forecast = </t>
  </si>
  <si>
    <t xml:space="preserve">9/08 forecast = </t>
  </si>
  <si>
    <t xml:space="preserve">10/08 forecast = </t>
  </si>
  <si>
    <t xml:space="preserve">11/08 forecast = </t>
  </si>
  <si>
    <t xml:space="preserve">12/08 forecast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</si>
</sst>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0"/>
    <numFmt numFmtId="165" formatCode="0.000"/>
    <numFmt numFmtId="166" formatCode="_(* #,##0_);_(* \(#,##0\);_(* &quot;-&quot;??_);_(@_)"/>
  </numFmts>
  <fonts count="6" x14ac:knownFonts="1">
    <font>
      <sz val="11"/>
      <color theme="1"/>
      <name val="Calibri"/>
      <family val="2"/>
      <scheme val="minor"/>
    </font>
    <font>
      <b/>
      <sz val="11"/>
      <color rgb="FF000000"/>
      <name val="Calibri"/>
      <family val="2"/>
      <scheme val="minor"/>
    </font>
    <font>
      <sz val="11"/>
      <color rgb="FF000000"/>
      <name val="Calibri"/>
      <family val="2"/>
      <scheme val="minor"/>
    </font>
    <font>
      <sz val="8"/>
      <name val="Calibri"/>
      <family val="2"/>
      <scheme val="minor"/>
    </font>
    <font>
      <sz val="11"/>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EEECE1"/>
        <bgColor indexed="64"/>
      </patternFill>
    </fill>
    <fill>
      <patternFill patternType="solid">
        <fgColor theme="7"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s>
  <cellStyleXfs count="2">
    <xf numFmtId="0" fontId="0" fillId="0" borderId="0"/>
    <xf numFmtId="43" fontId="4" fillId="0" borderId="0" applyFont="0" applyFill="0" applyBorder="0" applyAlignment="0" applyProtection="0"/>
  </cellStyleXfs>
  <cellXfs count="104">
    <xf numFmtId="0" fontId="0" fillId="0" borderId="0" xfId="0"/>
    <xf numFmtId="0" fontId="0" fillId="0" borderId="7" xfId="0" applyBorder="1"/>
    <xf numFmtId="0" fontId="0" fillId="0" borderId="8" xfId="0" applyBorder="1"/>
    <xf numFmtId="0" fontId="2" fillId="2" borderId="4" xfId="0" applyFont="1" applyFill="1" applyBorder="1" applyAlignment="1">
      <alignment horizontal="center" vertical="center"/>
    </xf>
    <xf numFmtId="14" fontId="2" fillId="0" borderId="8" xfId="0" applyNumberFormat="1" applyFont="1" applyBorder="1" applyAlignment="1">
      <alignment horizontal="right" vertical="center"/>
    </xf>
    <xf numFmtId="3" fontId="2" fillId="0" borderId="8" xfId="0" applyNumberFormat="1" applyFont="1" applyBorder="1" applyAlignment="1">
      <alignment horizontal="center" vertical="center"/>
    </xf>
    <xf numFmtId="0" fontId="2" fillId="0" borderId="8" xfId="0" applyFont="1" applyBorder="1" applyAlignment="1">
      <alignment horizontal="center" vertical="center"/>
    </xf>
    <xf numFmtId="0" fontId="0" fillId="0" borderId="1" xfId="0" applyBorder="1"/>
    <xf numFmtId="3" fontId="2" fillId="0" borderId="1" xfId="0" applyNumberFormat="1" applyFont="1" applyBorder="1" applyAlignment="1">
      <alignment horizontal="center" vertical="center"/>
    </xf>
    <xf numFmtId="0" fontId="0" fillId="0" borderId="0" xfId="0" applyAlignment="1">
      <alignment horizontal="center"/>
    </xf>
    <xf numFmtId="0" fontId="2" fillId="2" borderId="3" xfId="0" applyFont="1" applyFill="1" applyBorder="1" applyAlignment="1">
      <alignment horizontal="center" vertical="center"/>
    </xf>
    <xf numFmtId="14" fontId="2" fillId="0" borderId="7" xfId="0" applyNumberFormat="1" applyFont="1" applyBorder="1" applyAlignment="1">
      <alignment horizontal="right" vertical="center"/>
    </xf>
    <xf numFmtId="3"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0" fillId="0" borderId="2" xfId="0" applyBorder="1"/>
    <xf numFmtId="164" fontId="2" fillId="0" borderId="8" xfId="0" applyNumberFormat="1" applyFont="1" applyBorder="1" applyAlignment="1">
      <alignment horizontal="center" vertical="center"/>
    </xf>
    <xf numFmtId="164"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0" fontId="0" fillId="0" borderId="1" xfId="0" applyBorder="1" applyAlignment="1">
      <alignment horizontal="center"/>
    </xf>
    <xf numFmtId="0" fontId="0" fillId="0" borderId="8" xfId="0" applyBorder="1" applyAlignment="1">
      <alignment horizontal="center"/>
    </xf>
    <xf numFmtId="0" fontId="5" fillId="0" borderId="0" xfId="0" applyFont="1" applyAlignment="1">
      <alignment horizontal="center" wrapText="1"/>
    </xf>
    <xf numFmtId="14" fontId="0" fillId="0" borderId="0" xfId="0" applyNumberFormat="1"/>
    <xf numFmtId="166" fontId="0" fillId="0" borderId="0" xfId="1" applyNumberFormat="1" applyFont="1"/>
    <xf numFmtId="166" fontId="0" fillId="0" borderId="0" xfId="0" applyNumberFormat="1"/>
    <xf numFmtId="0" fontId="5" fillId="0" borderId="0" xfId="0" applyFont="1"/>
    <xf numFmtId="14" fontId="5" fillId="0" borderId="0" xfId="0" applyNumberFormat="1" applyFont="1"/>
    <xf numFmtId="0" fontId="5" fillId="0" borderId="0" xfId="0" applyFont="1" applyAlignment="1">
      <alignment wrapText="1"/>
    </xf>
    <xf numFmtId="0" fontId="5" fillId="0" borderId="0" xfId="0" applyFont="1" applyAlignment="1">
      <alignment horizontal="center"/>
    </xf>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horizontal="center" wrapText="1"/>
    </xf>
    <xf numFmtId="0" fontId="5" fillId="0" borderId="0" xfId="0" applyFont="1" applyAlignment="1">
      <alignment horizontal="center" vertical="center"/>
    </xf>
    <xf numFmtId="0" fontId="0" fillId="0" borderId="9" xfId="0" applyBorder="1"/>
    <xf numFmtId="0" fontId="0" fillId="0" borderId="11" xfId="0" applyBorder="1"/>
    <xf numFmtId="0" fontId="0" fillId="0" borderId="14" xfId="0" applyBorder="1"/>
    <xf numFmtId="0" fontId="0" fillId="0" borderId="15" xfId="0" applyBorder="1"/>
    <xf numFmtId="0" fontId="0" fillId="0" borderId="0" xfId="0" applyAlignment="1">
      <alignment horizontal="left"/>
    </xf>
    <xf numFmtId="0" fontId="0" fillId="0" borderId="9" xfId="0" applyBorder="1" applyAlignment="1">
      <alignment horizontal="left"/>
    </xf>
    <xf numFmtId="0" fontId="0" fillId="3" borderId="12" xfId="0" applyFill="1" applyBorder="1"/>
    <xf numFmtId="0" fontId="0" fillId="3" borderId="13" xfId="0" applyFill="1" applyBorder="1"/>
    <xf numFmtId="2" fontId="0" fillId="0" borderId="0" xfId="0" applyNumberFormat="1" applyAlignment="1">
      <alignment horizontal="left"/>
    </xf>
    <xf numFmtId="2" fontId="0" fillId="0" borderId="9" xfId="0" applyNumberFormat="1" applyBorder="1" applyAlignment="1">
      <alignment horizontal="left"/>
    </xf>
    <xf numFmtId="0" fontId="0" fillId="0" borderId="15"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10" xfId="0" applyBorder="1"/>
    <xf numFmtId="0" fontId="0" fillId="0" borderId="15" xfId="0" applyBorder="1" applyAlignment="1">
      <alignment horizontal="center"/>
    </xf>
    <xf numFmtId="0" fontId="0" fillId="0" borderId="6" xfId="0" applyBorder="1"/>
    <xf numFmtId="0" fontId="0" fillId="3" borderId="11" xfId="0" applyFill="1" applyBorder="1" applyAlignment="1">
      <alignment horizontal="left" vertical="center" wrapText="1"/>
    </xf>
    <xf numFmtId="0" fontId="0" fillId="3" borderId="14" xfId="0" applyFill="1" applyBorder="1" applyAlignment="1">
      <alignment horizontal="left" vertical="center" wrapText="1"/>
    </xf>
    <xf numFmtId="0" fontId="0" fillId="3" borderId="6" xfId="0" applyFill="1" applyBorder="1" applyAlignment="1">
      <alignment horizontal="left" vertical="center" wrapText="1"/>
    </xf>
    <xf numFmtId="0" fontId="0" fillId="3" borderId="10" xfId="0" applyFill="1" applyBorder="1" applyAlignment="1">
      <alignment horizontal="left" vertical="center" wrapText="1"/>
    </xf>
    <xf numFmtId="0" fontId="0" fillId="3" borderId="9" xfId="0" applyFill="1" applyBorder="1" applyAlignment="1">
      <alignment horizontal="left" vertical="center" wrapText="1"/>
    </xf>
    <xf numFmtId="0" fontId="0" fillId="3" borderId="8" xfId="0" applyFill="1" applyBorder="1" applyAlignment="1">
      <alignment horizontal="left" vertical="center" wrapText="1"/>
    </xf>
    <xf numFmtId="0" fontId="0" fillId="0" borderId="0" xfId="0" applyAlignment="1">
      <alignment horizontal="right"/>
    </xf>
    <xf numFmtId="0" fontId="0" fillId="0" borderId="9" xfId="0" applyBorder="1" applyAlignment="1">
      <alignment horizontal="right"/>
    </xf>
    <xf numFmtId="0" fontId="0" fillId="0" borderId="0" xfId="0" applyAlignment="1">
      <alignment horizontal="center"/>
    </xf>
    <xf numFmtId="0" fontId="0" fillId="3" borderId="11" xfId="0" applyFill="1" applyBorder="1" applyAlignment="1">
      <alignment horizontal="left" wrapText="1"/>
    </xf>
    <xf numFmtId="0" fontId="0" fillId="3" borderId="14" xfId="0" applyFill="1" applyBorder="1" applyAlignment="1">
      <alignment horizontal="left" wrapText="1"/>
    </xf>
    <xf numFmtId="0" fontId="0" fillId="3" borderId="6" xfId="0" applyFill="1" applyBorder="1" applyAlignment="1">
      <alignment horizontal="left" wrapText="1"/>
    </xf>
    <xf numFmtId="0" fontId="0" fillId="3" borderId="15" xfId="0" applyFill="1" applyBorder="1" applyAlignment="1">
      <alignment horizontal="left" wrapText="1"/>
    </xf>
    <xf numFmtId="0" fontId="0" fillId="3" borderId="0" xfId="0" applyFill="1" applyAlignment="1">
      <alignment horizontal="left" wrapText="1"/>
    </xf>
    <xf numFmtId="0" fontId="0" fillId="3" borderId="7" xfId="0" applyFill="1" applyBorder="1" applyAlignment="1">
      <alignment horizontal="left" wrapText="1"/>
    </xf>
    <xf numFmtId="0" fontId="0" fillId="3" borderId="10" xfId="0" applyFill="1" applyBorder="1" applyAlignment="1">
      <alignment horizontal="left" wrapText="1"/>
    </xf>
    <xf numFmtId="0" fontId="0" fillId="3" borderId="9" xfId="0" applyFill="1" applyBorder="1" applyAlignment="1">
      <alignment horizontal="left" wrapText="1"/>
    </xf>
    <xf numFmtId="0" fontId="0" fillId="3" borderId="8" xfId="0" applyFill="1" applyBorder="1" applyAlignment="1">
      <alignment horizontal="left" wrapText="1"/>
    </xf>
    <xf numFmtId="0" fontId="0" fillId="0" borderId="10" xfId="0" applyBorder="1" applyAlignment="1">
      <alignment horizontal="right"/>
    </xf>
    <xf numFmtId="0" fontId="0" fillId="0" borderId="15" xfId="0" applyBorder="1" applyAlignment="1">
      <alignment horizontal="right"/>
    </xf>
    <xf numFmtId="0" fontId="0" fillId="3" borderId="11" xfId="0" applyFill="1" applyBorder="1" applyAlignment="1">
      <alignment horizontal="left" vertical="top" wrapText="1"/>
    </xf>
    <xf numFmtId="0" fontId="0" fillId="3" borderId="14" xfId="0" applyFill="1" applyBorder="1" applyAlignment="1">
      <alignment horizontal="left" vertical="top" wrapText="1"/>
    </xf>
    <xf numFmtId="0" fontId="0" fillId="3" borderId="6" xfId="0" applyFill="1" applyBorder="1" applyAlignment="1">
      <alignment horizontal="left" vertical="top" wrapText="1"/>
    </xf>
    <xf numFmtId="0" fontId="0" fillId="3" borderId="15" xfId="0" applyFill="1" applyBorder="1" applyAlignment="1">
      <alignment horizontal="left" vertical="top" wrapText="1"/>
    </xf>
    <xf numFmtId="0" fontId="0" fillId="3" borderId="0" xfId="0" applyFill="1" applyAlignment="1">
      <alignment horizontal="left" vertical="top" wrapText="1"/>
    </xf>
    <xf numFmtId="0" fontId="0" fillId="3" borderId="7" xfId="0" applyFill="1" applyBorder="1" applyAlignment="1">
      <alignment horizontal="left" vertical="top" wrapText="1"/>
    </xf>
    <xf numFmtId="0" fontId="0" fillId="3" borderId="10" xfId="0" applyFill="1" applyBorder="1" applyAlignment="1">
      <alignment horizontal="left" vertical="top" wrapText="1"/>
    </xf>
    <xf numFmtId="0" fontId="0" fillId="3" borderId="9" xfId="0" applyFill="1" applyBorder="1" applyAlignment="1">
      <alignment horizontal="left" vertical="top" wrapText="1"/>
    </xf>
    <xf numFmtId="0" fontId="0" fillId="3" borderId="8" xfId="0" applyFill="1" applyBorder="1" applyAlignment="1">
      <alignment horizontal="left" vertical="top" wrapText="1"/>
    </xf>
    <xf numFmtId="0" fontId="0" fillId="3" borderId="11" xfId="0" applyFill="1" applyBorder="1" applyAlignment="1">
      <alignment vertical="top" wrapText="1"/>
    </xf>
    <xf numFmtId="0" fontId="0" fillId="3" borderId="14" xfId="0" applyFill="1" applyBorder="1" applyAlignment="1">
      <alignment vertical="top" wrapText="1"/>
    </xf>
    <xf numFmtId="0" fontId="0" fillId="3" borderId="6" xfId="0" applyFill="1" applyBorder="1" applyAlignment="1">
      <alignment vertical="top" wrapText="1"/>
    </xf>
    <xf numFmtId="0" fontId="0" fillId="3" borderId="10" xfId="0" applyFill="1" applyBorder="1" applyAlignment="1">
      <alignment vertical="top" wrapText="1"/>
    </xf>
    <xf numFmtId="0" fontId="0" fillId="3" borderId="9" xfId="0" applyFill="1" applyBorder="1" applyAlignment="1">
      <alignment vertical="top" wrapText="1"/>
    </xf>
    <xf numFmtId="0" fontId="0" fillId="3" borderId="8" xfId="0" applyFill="1" applyBorder="1" applyAlignment="1">
      <alignment vertical="top" wrapText="1"/>
    </xf>
    <xf numFmtId="0" fontId="5" fillId="0" borderId="0" xfId="0" applyFont="1" applyAlignment="1">
      <alignment horizontal="center" vertical="top"/>
    </xf>
    <xf numFmtId="0" fontId="0" fillId="0" borderId="0" xfId="0" applyAlignment="1">
      <alignment horizontal="center" vertical="top"/>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1" fillId="2" borderId="8"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5" xfId="0" applyFont="1" applyFill="1" applyBorder="1" applyAlignment="1">
      <alignment horizontal="center" vertical="center" wrapText="1"/>
    </xf>
    <xf numFmtId="2" fontId="2" fillId="0" borderId="12"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13" xfId="0" applyNumberFormat="1" applyFont="1" applyBorder="1" applyAlignment="1">
      <alignment horizontal="center" vertical="center" wrapText="1"/>
    </xf>
    <xf numFmtId="0" fontId="0" fillId="3" borderId="1" xfId="0" applyFill="1" applyBorder="1"/>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5"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strRef>
          <c:f>RawMonthlyData!$S$1</c:f>
          <c:strCache>
            <c:ptCount val="1"/>
            <c:pt idx="0">
              <c:v>Personal Income Tax</c:v>
            </c:pt>
          </c:strCache>
        </c:strRef>
      </c:tx>
      <c:layout>
        <c:manualLayout>
          <c:xMode val="edge"/>
          <c:yMode val="edge"/>
          <c:x val="0.33605076473874501"/>
          <c:y val="2.919708029197080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RawMonthlyData!$Q$16</c:f>
              <c:strCache>
                <c:ptCount val="1"/>
                <c:pt idx="0">
                  <c:v>Fiscal 2007</c:v>
                </c:pt>
              </c:strCache>
            </c:strRef>
          </c:tx>
          <c:spPr>
            <a:ln w="19050" cap="rnd">
              <a:solidFill>
                <a:schemeClr val="dk1">
                  <a:tint val="88500"/>
                </a:schemeClr>
              </a:solidFill>
              <a:round/>
            </a:ln>
            <a:effectLst/>
          </c:spPr>
          <c:marker>
            <c:symbol val="circle"/>
            <c:size val="5"/>
            <c:spPr>
              <a:solidFill>
                <a:schemeClr val="dk1">
                  <a:tint val="88500"/>
                </a:schemeClr>
              </a:solidFill>
              <a:ln w="9525">
                <a:solidFill>
                  <a:schemeClr val="dk1">
                    <a:tint val="88500"/>
                  </a:schemeClr>
                </a:solidFill>
              </a:ln>
              <a:effectLst/>
            </c:spPr>
          </c:marker>
          <c:xVal>
            <c:strRef>
              <c:f>RawMonthlyData!$P$17:$P$28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RawMonthlyData!$Q$17:$Q$28</c:f>
              <c:numCache>
                <c:formatCode>General</c:formatCode>
                <c:ptCount val="12"/>
                <c:pt idx="3">
                  <c:v>5559.5889999999999</c:v>
                </c:pt>
                <c:pt idx="4">
                  <c:v>918.23699999999997</c:v>
                </c:pt>
                <c:pt idx="5">
                  <c:v>3191.152</c:v>
                </c:pt>
                <c:pt idx="6">
                  <c:v>1786.2829999999999</c:v>
                </c:pt>
                <c:pt idx="7">
                  <c:v>2048.8330000000001</c:v>
                </c:pt>
                <c:pt idx="8">
                  <c:v>3373.4380000000001</c:v>
                </c:pt>
                <c:pt idx="9">
                  <c:v>2132.2190000000001</c:v>
                </c:pt>
                <c:pt idx="10">
                  <c:v>1420.769</c:v>
                </c:pt>
                <c:pt idx="11">
                  <c:v>3083.2339999999999</c:v>
                </c:pt>
              </c:numCache>
            </c:numRef>
          </c:yVal>
          <c:smooth val="0"/>
          <c:extLst>
            <c:ext xmlns:c16="http://schemas.microsoft.com/office/drawing/2014/chart" uri="{C3380CC4-5D6E-409C-BE32-E72D297353CC}">
              <c16:uniqueId val="{00000000-FDC5-4957-B6B6-7501E12F40AF}"/>
            </c:ext>
          </c:extLst>
        </c:ser>
        <c:ser>
          <c:idx val="1"/>
          <c:order val="1"/>
          <c:tx>
            <c:strRef>
              <c:f>RawMonthlyData!$R$16</c:f>
              <c:strCache>
                <c:ptCount val="1"/>
                <c:pt idx="0">
                  <c:v>Fiscal 2008</c:v>
                </c:pt>
              </c:strCache>
            </c:strRef>
          </c:tx>
          <c:spPr>
            <a:ln w="19050" cap="rnd">
              <a:solidFill>
                <a:schemeClr val="dk1">
                  <a:tint val="55000"/>
                </a:schemeClr>
              </a:solidFill>
              <a:round/>
            </a:ln>
            <a:effectLst/>
          </c:spPr>
          <c:marker>
            <c:symbol val="circle"/>
            <c:size val="5"/>
            <c:spPr>
              <a:solidFill>
                <a:schemeClr val="dk1">
                  <a:tint val="55000"/>
                </a:schemeClr>
              </a:solidFill>
              <a:ln w="9525">
                <a:solidFill>
                  <a:schemeClr val="dk1">
                    <a:tint val="55000"/>
                  </a:schemeClr>
                </a:solidFill>
              </a:ln>
              <a:effectLst/>
            </c:spPr>
          </c:marker>
          <c:xVal>
            <c:strRef>
              <c:f>RawMonthlyData!$P$17:$P$28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RawMonthlyData!$R$17:$R$28</c:f>
              <c:numCache>
                <c:formatCode>General</c:formatCode>
                <c:ptCount val="12"/>
                <c:pt idx="0">
                  <c:v>6816.4409999999998</c:v>
                </c:pt>
                <c:pt idx="1">
                  <c:v>2465.152</c:v>
                </c:pt>
                <c:pt idx="2">
                  <c:v>1784.645</c:v>
                </c:pt>
                <c:pt idx="3">
                  <c:v>5355.9440000000004</c:v>
                </c:pt>
                <c:pt idx="4">
                  <c:v>997.94</c:v>
                </c:pt>
                <c:pt idx="5">
                  <c:v>3527.7570000000001</c:v>
                </c:pt>
                <c:pt idx="6">
                  <c:v>1995.107</c:v>
                </c:pt>
                <c:pt idx="7">
                  <c:v>2234.8440000000001</c:v>
                </c:pt>
                <c:pt idx="8">
                  <c:v>3643.0610000000001</c:v>
                </c:pt>
                <c:pt idx="9">
                  <c:v>2269.7040000000002</c:v>
                </c:pt>
                <c:pt idx="10">
                  <c:v>1338.0940000000001</c:v>
                </c:pt>
                <c:pt idx="11">
                  <c:v>3492.1</c:v>
                </c:pt>
              </c:numCache>
            </c:numRef>
          </c:yVal>
          <c:smooth val="0"/>
          <c:extLst>
            <c:ext xmlns:c16="http://schemas.microsoft.com/office/drawing/2014/chart" uri="{C3380CC4-5D6E-409C-BE32-E72D297353CC}">
              <c16:uniqueId val="{00000001-FDC5-4957-B6B6-7501E12F40AF}"/>
            </c:ext>
          </c:extLst>
        </c:ser>
        <c:ser>
          <c:idx val="2"/>
          <c:order val="2"/>
          <c:tx>
            <c:strRef>
              <c:f>RawMonthlyData!$S$16</c:f>
              <c:strCache>
                <c:ptCount val="1"/>
                <c:pt idx="0">
                  <c:v>Fiscal 2009</c:v>
                </c:pt>
              </c:strCache>
            </c:strRef>
          </c:tx>
          <c:spPr>
            <a:ln w="19050" cap="rnd">
              <a:solidFill>
                <a:schemeClr val="dk1">
                  <a:tint val="75000"/>
                </a:schemeClr>
              </a:solidFill>
              <a:round/>
            </a:ln>
            <a:effectLst/>
          </c:spPr>
          <c:marker>
            <c:symbol val="circle"/>
            <c:size val="5"/>
            <c:spPr>
              <a:solidFill>
                <a:schemeClr val="dk1">
                  <a:tint val="75000"/>
                </a:schemeClr>
              </a:solidFill>
              <a:ln w="9525">
                <a:solidFill>
                  <a:schemeClr val="dk1">
                    <a:tint val="75000"/>
                  </a:schemeClr>
                </a:solidFill>
              </a:ln>
              <a:effectLst/>
            </c:spPr>
          </c:marker>
          <c:xVal>
            <c:strRef>
              <c:f>RawMonthlyData!$P$17:$P$28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RawMonthlyData!$S$17:$S$28</c:f>
              <c:numCache>
                <c:formatCode>General</c:formatCode>
                <c:ptCount val="12"/>
                <c:pt idx="0">
                  <c:v>7118.3519999999999</c:v>
                </c:pt>
                <c:pt idx="1">
                  <c:v>2380.9650000000001</c:v>
                </c:pt>
                <c:pt idx="2">
                  <c:v>2210.0810000000001</c:v>
                </c:pt>
                <c:pt idx="3">
                  <c:v>7483.9639999999999</c:v>
                </c:pt>
                <c:pt idx="4">
                  <c:v>1133.296</c:v>
                </c:pt>
                <c:pt idx="5">
                  <c:v>3694.8719999999998</c:v>
                </c:pt>
                <c:pt idx="6">
                  <c:v>2286.3919999999998</c:v>
                </c:pt>
                <c:pt idx="7">
                  <c:v>2053.4549999999999</c:v>
                </c:pt>
                <c:pt idx="8">
                  <c:v>3841.2550000000001</c:v>
                </c:pt>
                <c:pt idx="9">
                  <c:v>2198.7849999999999</c:v>
                </c:pt>
                <c:pt idx="10">
                  <c:v>1200.8610000000001</c:v>
                </c:pt>
                <c:pt idx="11">
                  <c:v>3674.4</c:v>
                </c:pt>
              </c:numCache>
            </c:numRef>
          </c:yVal>
          <c:smooth val="0"/>
          <c:extLst>
            <c:ext xmlns:c16="http://schemas.microsoft.com/office/drawing/2014/chart" uri="{C3380CC4-5D6E-409C-BE32-E72D297353CC}">
              <c16:uniqueId val="{00000002-FDC5-4957-B6B6-7501E12F40AF}"/>
            </c:ext>
          </c:extLst>
        </c:ser>
        <c:ser>
          <c:idx val="3"/>
          <c:order val="3"/>
          <c:tx>
            <c:strRef>
              <c:f>RawMonthlyData!$T$16</c:f>
              <c:strCache>
                <c:ptCount val="1"/>
                <c:pt idx="0">
                  <c:v>Fiscal 2010</c:v>
                </c:pt>
              </c:strCache>
            </c:strRef>
          </c:tx>
          <c:spPr>
            <a:ln w="19050" cap="rnd">
              <a:solidFill>
                <a:schemeClr val="dk1">
                  <a:tint val="98500"/>
                </a:schemeClr>
              </a:solidFill>
              <a:round/>
            </a:ln>
            <a:effectLst/>
          </c:spPr>
          <c:marker>
            <c:symbol val="circle"/>
            <c:size val="5"/>
            <c:spPr>
              <a:solidFill>
                <a:schemeClr val="dk1">
                  <a:tint val="98500"/>
                </a:schemeClr>
              </a:solidFill>
              <a:ln w="9525">
                <a:solidFill>
                  <a:schemeClr val="dk1">
                    <a:tint val="98500"/>
                  </a:schemeClr>
                </a:solidFill>
              </a:ln>
              <a:effectLst/>
            </c:spPr>
          </c:marker>
          <c:xVal>
            <c:strRef>
              <c:f>RawMonthlyData!$P$17:$P$28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RawMonthlyData!$T$17:$T$28</c:f>
              <c:numCache>
                <c:formatCode>General</c:formatCode>
                <c:ptCount val="12"/>
                <c:pt idx="0">
                  <c:v>5812.1859999999997</c:v>
                </c:pt>
                <c:pt idx="1">
                  <c:v>1828.329</c:v>
                </c:pt>
                <c:pt idx="2">
                  <c:v>1632.2239999999999</c:v>
                </c:pt>
                <c:pt idx="3">
                  <c:v>3822.0050000000001</c:v>
                </c:pt>
                <c:pt idx="4">
                  <c:v>992.45500000000004</c:v>
                </c:pt>
                <c:pt idx="5">
                  <c:v>3671.6</c:v>
                </c:pt>
                <c:pt idx="6">
                  <c:v>2172.7860000000001</c:v>
                </c:pt>
                <c:pt idx="7">
                  <c:v>1970.2249999999999</c:v>
                </c:pt>
                <c:pt idx="8">
                  <c:v>3430.8580000000002</c:v>
                </c:pt>
                <c:pt idx="9">
                  <c:v>1906.9190000000001</c:v>
                </c:pt>
                <c:pt idx="10">
                  <c:v>1755.5989999999999</c:v>
                </c:pt>
                <c:pt idx="11">
                  <c:v>3612.837</c:v>
                </c:pt>
              </c:numCache>
            </c:numRef>
          </c:yVal>
          <c:smooth val="0"/>
          <c:extLst>
            <c:ext xmlns:c16="http://schemas.microsoft.com/office/drawing/2014/chart" uri="{C3380CC4-5D6E-409C-BE32-E72D297353CC}">
              <c16:uniqueId val="{00000003-FDC5-4957-B6B6-7501E12F40AF}"/>
            </c:ext>
          </c:extLst>
        </c:ser>
        <c:ser>
          <c:idx val="4"/>
          <c:order val="4"/>
          <c:tx>
            <c:strRef>
              <c:f>RawMonthlyData!$U$16</c:f>
              <c:strCache>
                <c:ptCount val="1"/>
                <c:pt idx="0">
                  <c:v>Fiscal 2011</c:v>
                </c:pt>
              </c:strCache>
            </c:strRef>
          </c:tx>
          <c:spPr>
            <a:ln w="19050" cap="rnd">
              <a:solidFill>
                <a:schemeClr val="dk1">
                  <a:tint val="30000"/>
                </a:schemeClr>
              </a:solidFill>
              <a:round/>
            </a:ln>
            <a:effectLst/>
          </c:spPr>
          <c:marker>
            <c:symbol val="circle"/>
            <c:size val="5"/>
            <c:spPr>
              <a:solidFill>
                <a:schemeClr val="dk1">
                  <a:tint val="30000"/>
                </a:schemeClr>
              </a:solidFill>
              <a:ln w="9525">
                <a:solidFill>
                  <a:schemeClr val="dk1">
                    <a:tint val="30000"/>
                  </a:schemeClr>
                </a:solidFill>
              </a:ln>
              <a:effectLst/>
            </c:spPr>
          </c:marker>
          <c:xVal>
            <c:strRef>
              <c:f>RawMonthlyData!$P$17:$P$28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RawMonthlyData!$U$17:$U$28</c:f>
              <c:numCache>
                <c:formatCode>General</c:formatCode>
                <c:ptCount val="12"/>
                <c:pt idx="0">
                  <c:v>5786.8559999999998</c:v>
                </c:pt>
                <c:pt idx="1">
                  <c:v>3095.1129999999998</c:v>
                </c:pt>
                <c:pt idx="2">
                  <c:v>2534.1289999999999</c:v>
                </c:pt>
                <c:pt idx="3">
                  <c:v>4092.1750000000002</c:v>
                </c:pt>
                <c:pt idx="4">
                  <c:v>1044.2439999999999</c:v>
                </c:pt>
                <c:pt idx="5">
                  <c:v>3548.402</c:v>
                </c:pt>
                <c:pt idx="6">
                  <c:v>2100.181</c:v>
                </c:pt>
                <c:pt idx="7">
                  <c:v>2224.9110000000001</c:v>
                </c:pt>
                <c:pt idx="8">
                  <c:v>3564.0880000000002</c:v>
                </c:pt>
                <c:pt idx="9">
                  <c:v>2158.12</c:v>
                </c:pt>
                <c:pt idx="10">
                  <c:v>1829.1980000000001</c:v>
                </c:pt>
                <c:pt idx="11">
                  <c:v>3869.58</c:v>
                </c:pt>
              </c:numCache>
            </c:numRef>
          </c:yVal>
          <c:smooth val="0"/>
          <c:extLst>
            <c:ext xmlns:c16="http://schemas.microsoft.com/office/drawing/2014/chart" uri="{C3380CC4-5D6E-409C-BE32-E72D297353CC}">
              <c16:uniqueId val="{00000004-FDC5-4957-B6B6-7501E12F40AF}"/>
            </c:ext>
          </c:extLst>
        </c:ser>
        <c:ser>
          <c:idx val="5"/>
          <c:order val="5"/>
          <c:tx>
            <c:strRef>
              <c:f>RawMonthlyData!$V$16</c:f>
              <c:strCache>
                <c:ptCount val="1"/>
                <c:pt idx="0">
                  <c:v>Fiscal 2012</c:v>
                </c:pt>
              </c:strCache>
            </c:strRef>
          </c:tx>
          <c:spPr>
            <a:ln w="19050" cap="rnd">
              <a:solidFill>
                <a:schemeClr val="dk1">
                  <a:tint val="60000"/>
                </a:schemeClr>
              </a:solidFill>
              <a:round/>
            </a:ln>
            <a:effectLst/>
          </c:spPr>
          <c:marker>
            <c:symbol val="circle"/>
            <c:size val="5"/>
            <c:spPr>
              <a:solidFill>
                <a:schemeClr val="dk1">
                  <a:tint val="60000"/>
                </a:schemeClr>
              </a:solidFill>
              <a:ln w="9525">
                <a:solidFill>
                  <a:schemeClr val="dk1">
                    <a:tint val="60000"/>
                  </a:schemeClr>
                </a:solidFill>
              </a:ln>
              <a:effectLst/>
            </c:spPr>
          </c:marker>
          <c:xVal>
            <c:strRef>
              <c:f>RawMonthlyData!$P$17:$P$28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RawMonthlyData!$V$17:$V$28</c:f>
              <c:numCache>
                <c:formatCode>General</c:formatCode>
                <c:ptCount val="12"/>
                <c:pt idx="0">
                  <c:v>6639.7039999999997</c:v>
                </c:pt>
                <c:pt idx="1">
                  <c:v>2607.66</c:v>
                </c:pt>
                <c:pt idx="2">
                  <c:v>2530.953</c:v>
                </c:pt>
                <c:pt idx="3">
                  <c:v>5537.8580000000002</c:v>
                </c:pt>
                <c:pt idx="4">
                  <c:v>1428.8130000000001</c:v>
                </c:pt>
                <c:pt idx="5">
                  <c:v>4002.8209999999999</c:v>
                </c:pt>
                <c:pt idx="6">
                  <c:v>2200.2890000000002</c:v>
                </c:pt>
                <c:pt idx="7">
                  <c:v>2437.4389999999999</c:v>
                </c:pt>
                <c:pt idx="8">
                  <c:v>3822.2719999999999</c:v>
                </c:pt>
                <c:pt idx="9">
                  <c:v>2061.998</c:v>
                </c:pt>
                <c:pt idx="10">
                  <c:v>2128.8789999999999</c:v>
                </c:pt>
                <c:pt idx="11">
                  <c:v>3697.47</c:v>
                </c:pt>
              </c:numCache>
            </c:numRef>
          </c:yVal>
          <c:smooth val="0"/>
          <c:extLst>
            <c:ext xmlns:c16="http://schemas.microsoft.com/office/drawing/2014/chart" uri="{C3380CC4-5D6E-409C-BE32-E72D297353CC}">
              <c16:uniqueId val="{00000005-FDC5-4957-B6B6-7501E12F40AF}"/>
            </c:ext>
          </c:extLst>
        </c:ser>
        <c:ser>
          <c:idx val="6"/>
          <c:order val="6"/>
          <c:tx>
            <c:strRef>
              <c:f>RawMonthlyData!$W$16</c:f>
              <c:strCache>
                <c:ptCount val="1"/>
                <c:pt idx="0">
                  <c:v>Fiscal 2013</c:v>
                </c:pt>
              </c:strCache>
            </c:strRef>
          </c:tx>
          <c:spPr>
            <a:ln w="19050" cap="rnd">
              <a:solidFill>
                <a:schemeClr val="dk1">
                  <a:tint val="80000"/>
                </a:schemeClr>
              </a:solidFill>
              <a:round/>
            </a:ln>
            <a:effectLst/>
          </c:spPr>
          <c:marker>
            <c:symbol val="circle"/>
            <c:size val="5"/>
            <c:spPr>
              <a:solidFill>
                <a:schemeClr val="dk1">
                  <a:tint val="80000"/>
                </a:schemeClr>
              </a:solidFill>
              <a:ln w="9525">
                <a:solidFill>
                  <a:schemeClr val="dk1">
                    <a:tint val="80000"/>
                  </a:schemeClr>
                </a:solidFill>
              </a:ln>
              <a:effectLst/>
            </c:spPr>
          </c:marker>
          <c:xVal>
            <c:strRef>
              <c:f>RawMonthlyData!$P$17:$P$28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RawMonthlyData!$W$17:$W$28</c:f>
              <c:numCache>
                <c:formatCode>General</c:formatCode>
                <c:ptCount val="12"/>
                <c:pt idx="0">
                  <c:v>6464.47</c:v>
                </c:pt>
                <c:pt idx="1">
                  <c:v>2769.7829999999999</c:v>
                </c:pt>
                <c:pt idx="2">
                  <c:v>2215.7350000000001</c:v>
                </c:pt>
                <c:pt idx="3">
                  <c:v>5134.46</c:v>
                </c:pt>
                <c:pt idx="4">
                  <c:v>1647.9269999999999</c:v>
                </c:pt>
                <c:pt idx="5">
                  <c:v>3848.547</c:v>
                </c:pt>
                <c:pt idx="6">
                  <c:v>2356.8539999999998</c:v>
                </c:pt>
                <c:pt idx="7">
                  <c:v>2431.1080000000002</c:v>
                </c:pt>
                <c:pt idx="8">
                  <c:v>3948.7570000000001</c:v>
                </c:pt>
                <c:pt idx="9">
                  <c:v>2551.8409999999999</c:v>
                </c:pt>
                <c:pt idx="10">
                  <c:v>1833.558</c:v>
                </c:pt>
                <c:pt idx="11">
                  <c:v>4039.4349999999999</c:v>
                </c:pt>
              </c:numCache>
            </c:numRef>
          </c:yVal>
          <c:smooth val="0"/>
          <c:extLst>
            <c:ext xmlns:c16="http://schemas.microsoft.com/office/drawing/2014/chart" uri="{C3380CC4-5D6E-409C-BE32-E72D297353CC}">
              <c16:uniqueId val="{00000006-FDC5-4957-B6B6-7501E12F40AF}"/>
            </c:ext>
          </c:extLst>
        </c:ser>
        <c:ser>
          <c:idx val="7"/>
          <c:order val="7"/>
          <c:tx>
            <c:strRef>
              <c:f>RawMonthlyData!$X$16</c:f>
              <c:strCache>
                <c:ptCount val="1"/>
                <c:pt idx="0">
                  <c:v>Fiscal 2014</c:v>
                </c:pt>
              </c:strCache>
            </c:strRef>
          </c:tx>
          <c:spPr>
            <a:ln w="19050" cap="rnd">
              <a:solidFill>
                <a:schemeClr val="dk1">
                  <a:tint val="88500"/>
                </a:schemeClr>
              </a:solidFill>
              <a:round/>
            </a:ln>
            <a:effectLst/>
          </c:spPr>
          <c:marker>
            <c:symbol val="circle"/>
            <c:size val="5"/>
            <c:spPr>
              <a:solidFill>
                <a:schemeClr val="dk1">
                  <a:tint val="88500"/>
                </a:schemeClr>
              </a:solidFill>
              <a:ln w="9525">
                <a:solidFill>
                  <a:schemeClr val="dk1">
                    <a:tint val="88500"/>
                  </a:schemeClr>
                </a:solidFill>
              </a:ln>
              <a:effectLst/>
            </c:spPr>
          </c:marker>
          <c:xVal>
            <c:strRef>
              <c:f>RawMonthlyData!$P$17:$P$28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xVal>
          <c:yVal>
            <c:numRef>
              <c:f>RawMonthlyData!$X$17:$X$28</c:f>
              <c:numCache>
                <c:formatCode>General</c:formatCode>
                <c:ptCount val="12"/>
                <c:pt idx="0">
                  <c:v>7568.3680000000004</c:v>
                </c:pt>
                <c:pt idx="1">
                  <c:v>2450.1309999999999</c:v>
                </c:pt>
                <c:pt idx="2">
                  <c:v>2415.7289999999998</c:v>
                </c:pt>
                <c:pt idx="3">
                  <c:v>6657.2470000000003</c:v>
                </c:pt>
                <c:pt idx="4">
                  <c:v>2386.5050000000001</c:v>
                </c:pt>
                <c:pt idx="5">
                  <c:v>3826.4949999999999</c:v>
                </c:pt>
              </c:numCache>
            </c:numRef>
          </c:yVal>
          <c:smooth val="0"/>
          <c:extLst>
            <c:ext xmlns:c16="http://schemas.microsoft.com/office/drawing/2014/chart" uri="{C3380CC4-5D6E-409C-BE32-E72D297353CC}">
              <c16:uniqueId val="{00000007-FDC5-4957-B6B6-7501E12F40AF}"/>
            </c:ext>
          </c:extLst>
        </c:ser>
        <c:dLbls>
          <c:showLegendKey val="0"/>
          <c:showVal val="0"/>
          <c:showCatName val="0"/>
          <c:showSerName val="0"/>
          <c:showPercent val="0"/>
          <c:showBubbleSize val="0"/>
        </c:dLbls>
        <c:axId val="138327168"/>
        <c:axId val="138329088"/>
      </c:scatterChart>
      <c:valAx>
        <c:axId val="138327168"/>
        <c:scaling>
          <c:orientation val="minMax"/>
          <c:max val="12"/>
          <c:min val="1"/>
        </c:scaling>
        <c:delete val="0"/>
        <c:axPos val="b"/>
        <c:numFmt formatCode="General" sourceLinked="0"/>
        <c:majorTickMark val="cross"/>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329088"/>
        <c:crosses val="autoZero"/>
        <c:crossBetween val="midCat"/>
        <c:majorUnit val="1"/>
      </c:valAx>
      <c:valAx>
        <c:axId val="138329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Thousands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32716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Deseasonalized</a:t>
            </a:r>
          </a:p>
        </c:rich>
      </c:tx>
      <c:layout>
        <c:manualLayout>
          <c:xMode val="edge"/>
          <c:yMode val="edge"/>
          <c:x val="0.39529073966425338"/>
          <c:y val="2.07343440736510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3">
                  <a:shade val="76000"/>
                </a:schemeClr>
              </a:solidFill>
              <a:round/>
            </a:ln>
            <a:effectLst/>
          </c:spPr>
          <c:marker>
            <c:symbol val="circle"/>
            <c:size val="5"/>
            <c:spPr>
              <a:solidFill>
                <a:schemeClr val="accent3">
                  <a:shade val="76000"/>
                </a:schemeClr>
              </a:solidFill>
              <a:ln w="9525">
                <a:solidFill>
                  <a:schemeClr val="accent3">
                    <a:shade val="76000"/>
                  </a:schemeClr>
                </a:solidFill>
              </a:ln>
              <a:effectLst/>
            </c:spPr>
          </c:marker>
          <c:xVal>
            <c:numRef>
              <c:f>MonthlyData!#REF!</c:f>
            </c:numRef>
          </c:xVal>
          <c:yVal>
            <c:numRef>
              <c:f>MonthlyData!#REF!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MonthlyData!#REF!</c15:sqref>
                        </c15:formulaRef>
                      </c:ext>
                    </c:extLst>
                    <c:strCache>
                      <c:ptCount val="1"/>
                      <c:pt idx="0">
                        <c:v>#REF!</c:v>
                      </c:pt>
                    </c:strCache>
                  </c:strRef>
                </c15:tx>
              </c15:filteredSeriesTitle>
            </c:ext>
            <c:ext xmlns:c16="http://schemas.microsoft.com/office/drawing/2014/chart" uri="{C3380CC4-5D6E-409C-BE32-E72D297353CC}">
              <c16:uniqueId val="{00000000-F193-4A25-9A3B-AD02942CF702}"/>
            </c:ext>
          </c:extLst>
        </c:ser>
        <c:ser>
          <c:idx val="1"/>
          <c:order val="1"/>
          <c:spPr>
            <a:ln w="19050" cap="rnd">
              <a:solidFill>
                <a:schemeClr val="accent3">
                  <a:tint val="77000"/>
                </a:schemeClr>
              </a:solidFill>
              <a:round/>
            </a:ln>
            <a:effectLst/>
          </c:spPr>
          <c:marker>
            <c:symbol val="circle"/>
            <c:size val="5"/>
            <c:spPr>
              <a:solidFill>
                <a:schemeClr val="tx1"/>
              </a:solidFill>
              <a:ln w="9525">
                <a:solidFill>
                  <a:schemeClr val="tx1"/>
                </a:solidFill>
              </a:ln>
              <a:effectLst/>
            </c:spPr>
          </c:marker>
          <c:xVal>
            <c:numRef>
              <c:f>MonthlyData!#REF!</c:f>
            </c:numRef>
          </c:xVal>
          <c:yVal>
            <c:numRef>
              <c:f>MonthlyData!#REF!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MonthlyData!#REF!</c15:sqref>
                        </c15:formulaRef>
                      </c:ext>
                    </c:extLst>
                    <c:strCache>
                      <c:ptCount val="1"/>
                      <c:pt idx="0">
                        <c:v>#REF!</c:v>
                      </c:pt>
                    </c:strCache>
                  </c:strRef>
                </c15:tx>
              </c15:filteredSeriesTitle>
            </c:ext>
            <c:ext xmlns:c16="http://schemas.microsoft.com/office/drawing/2014/chart" uri="{C3380CC4-5D6E-409C-BE32-E72D297353CC}">
              <c16:uniqueId val="{00000001-F193-4A25-9A3B-AD02942CF702}"/>
            </c:ext>
          </c:extLst>
        </c:ser>
        <c:dLbls>
          <c:showLegendKey val="0"/>
          <c:showVal val="0"/>
          <c:showCatName val="0"/>
          <c:showSerName val="0"/>
          <c:showPercent val="0"/>
          <c:showBubbleSize val="0"/>
        </c:dLbls>
        <c:axId val="138384128"/>
        <c:axId val="138386816"/>
      </c:scatterChart>
      <c:valAx>
        <c:axId val="138384128"/>
        <c:scaling>
          <c:orientation val="minMax"/>
          <c:max val="41550"/>
          <c:min val="38808"/>
        </c:scaling>
        <c:delete val="0"/>
        <c:axPos val="b"/>
        <c:numFmt formatCode="[$-409]mmm\-yy;@"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386816"/>
        <c:crosses val="autoZero"/>
        <c:crossBetween val="midCat"/>
        <c:majorUnit val="366"/>
      </c:valAx>
      <c:valAx>
        <c:axId val="138386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38412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358775</xdr:colOff>
      <xdr:row>29</xdr:row>
      <xdr:rowOff>112712</xdr:rowOff>
    </xdr:from>
    <xdr:to>
      <xdr:col>24</xdr:col>
      <xdr:colOff>104775</xdr:colOff>
      <xdr:row>44</xdr:row>
      <xdr:rowOff>7937</xdr:rowOff>
    </xdr:to>
    <xdr:graphicFrame macro="">
      <xdr:nvGraphicFramePr>
        <xdr:cNvPr id="2" name="Chart 1">
          <a:extLst>
            <a:ext uri="{FF2B5EF4-FFF2-40B4-BE49-F238E27FC236}">
              <a16:creationId xmlns:a16="http://schemas.microsoft.com/office/drawing/2014/main" id="{3626AFE8-FFB9-45D2-B4E4-F2EF871B4F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514350</xdr:colOff>
      <xdr:row>90</xdr:row>
      <xdr:rowOff>104775</xdr:rowOff>
    </xdr:from>
    <xdr:to>
      <xdr:col>27</xdr:col>
      <xdr:colOff>0</xdr:colOff>
      <xdr:row>110</xdr:row>
      <xdr:rowOff>160337</xdr:rowOff>
    </xdr:to>
    <xdr:graphicFrame macro="">
      <xdr:nvGraphicFramePr>
        <xdr:cNvPr id="3" name="Chart 2">
          <a:extLst>
            <a:ext uri="{FF2B5EF4-FFF2-40B4-BE49-F238E27FC236}">
              <a16:creationId xmlns:a16="http://schemas.microsoft.com/office/drawing/2014/main" id="{F01524B8-EF37-465A-88BB-830E3A47F7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xPinchak\Desktop\ForecastingBook\Copy%20of%20Seasonal%20for%20GFOA%20(87%20data%20points).xlsx" TargetMode="External"/><Relationship Id="rId1" Type="http://schemas.openxmlformats.org/officeDocument/2006/relationships/externalLinkPath" Target="ForecastingBook/Copy%20of%20Seasonal%20for%20GFOA%20(87%20data%20poi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llectfromSources"/>
      <sheetName val="quarterlydata"/>
      <sheetName val="MonthlyData"/>
      <sheetName val="Nonseasonal"/>
      <sheetName val="quarterlydata (2)"/>
      <sheetName val="Sheet1"/>
    </sheetNames>
    <sheetDataSet>
      <sheetData sheetId="0">
        <row r="4">
          <cell r="B4">
            <v>2006</v>
          </cell>
          <cell r="C4" t="str">
            <v>04</v>
          </cell>
        </row>
        <row r="5">
          <cell r="B5">
            <v>2006</v>
          </cell>
          <cell r="C5" t="str">
            <v>05</v>
          </cell>
        </row>
        <row r="6">
          <cell r="B6">
            <v>2006</v>
          </cell>
          <cell r="C6" t="str">
            <v>06</v>
          </cell>
        </row>
        <row r="7">
          <cell r="B7">
            <v>2006</v>
          </cell>
          <cell r="C7" t="str">
            <v>07</v>
          </cell>
        </row>
        <row r="8">
          <cell r="B8">
            <v>2006</v>
          </cell>
          <cell r="C8" t="str">
            <v>08</v>
          </cell>
        </row>
        <row r="9">
          <cell r="B9">
            <v>2006</v>
          </cell>
          <cell r="C9" t="str">
            <v>09</v>
          </cell>
        </row>
        <row r="10">
          <cell r="B10">
            <v>2006</v>
          </cell>
          <cell r="C10" t="str">
            <v>10</v>
          </cell>
        </row>
        <row r="11">
          <cell r="B11">
            <v>2006</v>
          </cell>
          <cell r="C11" t="str">
            <v>11</v>
          </cell>
        </row>
        <row r="12">
          <cell r="B12">
            <v>2006</v>
          </cell>
          <cell r="C12" t="str">
            <v>12</v>
          </cell>
        </row>
        <row r="13">
          <cell r="B13">
            <v>2007</v>
          </cell>
          <cell r="C13" t="str">
            <v>01</v>
          </cell>
        </row>
        <row r="14">
          <cell r="B14">
            <v>2007</v>
          </cell>
          <cell r="C14" t="str">
            <v>02</v>
          </cell>
        </row>
        <row r="15">
          <cell r="B15">
            <v>2007</v>
          </cell>
          <cell r="C15" t="str">
            <v>03</v>
          </cell>
        </row>
        <row r="16">
          <cell r="B16">
            <v>2007</v>
          </cell>
          <cell r="C16" t="str">
            <v>04</v>
          </cell>
        </row>
        <row r="17">
          <cell r="B17">
            <v>2007</v>
          </cell>
          <cell r="C17" t="str">
            <v>05</v>
          </cell>
        </row>
        <row r="18">
          <cell r="B18">
            <v>2007</v>
          </cell>
          <cell r="C18" t="str">
            <v>06</v>
          </cell>
        </row>
        <row r="19">
          <cell r="B19">
            <v>2007</v>
          </cell>
          <cell r="C19" t="str">
            <v>07</v>
          </cell>
        </row>
        <row r="20">
          <cell r="B20">
            <v>2007</v>
          </cell>
          <cell r="C20" t="str">
            <v>08</v>
          </cell>
        </row>
        <row r="21">
          <cell r="B21">
            <v>2007</v>
          </cell>
          <cell r="C21" t="str">
            <v>09</v>
          </cell>
        </row>
        <row r="22">
          <cell r="B22">
            <v>2007</v>
          </cell>
          <cell r="C22" t="str">
            <v>10</v>
          </cell>
        </row>
        <row r="23">
          <cell r="B23">
            <v>2007</v>
          </cell>
          <cell r="C23" t="str">
            <v>11</v>
          </cell>
        </row>
        <row r="24">
          <cell r="B24">
            <v>2007</v>
          </cell>
          <cell r="C24" t="str">
            <v>12</v>
          </cell>
        </row>
        <row r="25">
          <cell r="B25">
            <v>2008</v>
          </cell>
          <cell r="C25" t="str">
            <v>01</v>
          </cell>
        </row>
        <row r="26">
          <cell r="B26">
            <v>2008</v>
          </cell>
          <cell r="C26" t="str">
            <v>02</v>
          </cell>
        </row>
        <row r="27">
          <cell r="B27">
            <v>2008</v>
          </cell>
          <cell r="C27" t="str">
            <v>03</v>
          </cell>
        </row>
        <row r="28">
          <cell r="B28">
            <v>2008</v>
          </cell>
          <cell r="C28" t="str">
            <v>04</v>
          </cell>
        </row>
        <row r="29">
          <cell r="B29">
            <v>2008</v>
          </cell>
          <cell r="C29" t="str">
            <v>05</v>
          </cell>
        </row>
        <row r="30">
          <cell r="B30">
            <v>2008</v>
          </cell>
          <cell r="C30" t="str">
            <v>06</v>
          </cell>
        </row>
        <row r="31">
          <cell r="B31">
            <v>2008</v>
          </cell>
          <cell r="C31" t="str">
            <v>07</v>
          </cell>
        </row>
        <row r="32">
          <cell r="B32">
            <v>2008</v>
          </cell>
          <cell r="C32" t="str">
            <v>08</v>
          </cell>
        </row>
        <row r="33">
          <cell r="B33">
            <v>2008</v>
          </cell>
          <cell r="C33" t="str">
            <v>09</v>
          </cell>
        </row>
        <row r="34">
          <cell r="B34">
            <v>2008</v>
          </cell>
          <cell r="C34" t="str">
            <v>10</v>
          </cell>
        </row>
        <row r="35">
          <cell r="B35">
            <v>2008</v>
          </cell>
          <cell r="C35" t="str">
            <v>11</v>
          </cell>
        </row>
        <row r="36">
          <cell r="B36">
            <v>2008</v>
          </cell>
          <cell r="C36" t="str">
            <v>12</v>
          </cell>
        </row>
        <row r="37">
          <cell r="B37">
            <v>2009</v>
          </cell>
          <cell r="C37" t="str">
            <v>01</v>
          </cell>
        </row>
        <row r="38">
          <cell r="B38">
            <v>2009</v>
          </cell>
          <cell r="C38" t="str">
            <v>02</v>
          </cell>
        </row>
        <row r="39">
          <cell r="B39">
            <v>2009</v>
          </cell>
          <cell r="C39" t="str">
            <v>03</v>
          </cell>
        </row>
        <row r="40">
          <cell r="B40">
            <v>2009</v>
          </cell>
          <cell r="C40" t="str">
            <v>04</v>
          </cell>
        </row>
        <row r="41">
          <cell r="B41">
            <v>2009</v>
          </cell>
          <cell r="C41" t="str">
            <v>05</v>
          </cell>
        </row>
        <row r="42">
          <cell r="B42">
            <v>2009</v>
          </cell>
          <cell r="C42" t="str">
            <v>06</v>
          </cell>
        </row>
        <row r="43">
          <cell r="B43">
            <v>2009</v>
          </cell>
          <cell r="C43" t="str">
            <v>07</v>
          </cell>
        </row>
        <row r="44">
          <cell r="B44">
            <v>2009</v>
          </cell>
          <cell r="C44" t="str">
            <v>08</v>
          </cell>
        </row>
        <row r="45">
          <cell r="B45">
            <v>2009</v>
          </cell>
          <cell r="C45" t="str">
            <v>09</v>
          </cell>
        </row>
        <row r="46">
          <cell r="B46">
            <v>2009</v>
          </cell>
          <cell r="C46" t="str">
            <v>10</v>
          </cell>
        </row>
        <row r="47">
          <cell r="B47">
            <v>2009</v>
          </cell>
          <cell r="C47" t="str">
            <v>11</v>
          </cell>
        </row>
        <row r="48">
          <cell r="B48">
            <v>2009</v>
          </cell>
          <cell r="C48" t="str">
            <v>12</v>
          </cell>
        </row>
        <row r="49">
          <cell r="B49">
            <v>2010</v>
          </cell>
          <cell r="C49" t="str">
            <v>01</v>
          </cell>
        </row>
        <row r="50">
          <cell r="B50">
            <v>2010</v>
          </cell>
          <cell r="C50" t="str">
            <v>02</v>
          </cell>
        </row>
        <row r="51">
          <cell r="B51">
            <v>2010</v>
          </cell>
          <cell r="C51" t="str">
            <v>03</v>
          </cell>
        </row>
        <row r="52">
          <cell r="B52">
            <v>2010</v>
          </cell>
          <cell r="C52" t="str">
            <v>04</v>
          </cell>
        </row>
        <row r="53">
          <cell r="B53">
            <v>2010</v>
          </cell>
          <cell r="C53" t="str">
            <v>05</v>
          </cell>
        </row>
        <row r="54">
          <cell r="B54">
            <v>2010</v>
          </cell>
          <cell r="C54" t="str">
            <v>06</v>
          </cell>
        </row>
        <row r="55">
          <cell r="B55">
            <v>2010</v>
          </cell>
          <cell r="C55" t="str">
            <v>07</v>
          </cell>
        </row>
        <row r="56">
          <cell r="B56">
            <v>2010</v>
          </cell>
          <cell r="C56" t="str">
            <v>08</v>
          </cell>
        </row>
        <row r="57">
          <cell r="B57">
            <v>2010</v>
          </cell>
          <cell r="C57" t="str">
            <v>09</v>
          </cell>
        </row>
        <row r="58">
          <cell r="B58">
            <v>2010</v>
          </cell>
          <cell r="C58" t="str">
            <v>10</v>
          </cell>
        </row>
        <row r="59">
          <cell r="B59">
            <v>2010</v>
          </cell>
          <cell r="C59" t="str">
            <v>11</v>
          </cell>
        </row>
        <row r="60">
          <cell r="B60">
            <v>2010</v>
          </cell>
          <cell r="C60" t="str">
            <v>12</v>
          </cell>
        </row>
        <row r="61">
          <cell r="B61">
            <v>2011</v>
          </cell>
          <cell r="C61" t="str">
            <v>01</v>
          </cell>
        </row>
        <row r="62">
          <cell r="B62">
            <v>2011</v>
          </cell>
          <cell r="C62" t="str">
            <v>02</v>
          </cell>
        </row>
        <row r="63">
          <cell r="B63">
            <v>2011</v>
          </cell>
          <cell r="C63" t="str">
            <v>03</v>
          </cell>
        </row>
        <row r="64">
          <cell r="B64">
            <v>2011</v>
          </cell>
          <cell r="C64" t="str">
            <v>04</v>
          </cell>
        </row>
        <row r="65">
          <cell r="B65">
            <v>2011</v>
          </cell>
          <cell r="C65" t="str">
            <v>05</v>
          </cell>
        </row>
        <row r="66">
          <cell r="B66">
            <v>2011</v>
          </cell>
          <cell r="C66" t="str">
            <v>06</v>
          </cell>
        </row>
        <row r="67">
          <cell r="B67">
            <v>2011</v>
          </cell>
          <cell r="C67" t="str">
            <v>07</v>
          </cell>
        </row>
        <row r="68">
          <cell r="B68">
            <v>2011</v>
          </cell>
          <cell r="C68" t="str">
            <v>08</v>
          </cell>
        </row>
        <row r="69">
          <cell r="B69">
            <v>2011</v>
          </cell>
          <cell r="C69" t="str">
            <v>09</v>
          </cell>
        </row>
        <row r="70">
          <cell r="B70">
            <v>2011</v>
          </cell>
          <cell r="C70" t="str">
            <v>10</v>
          </cell>
        </row>
        <row r="71">
          <cell r="B71">
            <v>2011</v>
          </cell>
          <cell r="C71" t="str">
            <v>11</v>
          </cell>
        </row>
        <row r="72">
          <cell r="B72">
            <v>2011</v>
          </cell>
          <cell r="C72" t="str">
            <v>12</v>
          </cell>
        </row>
        <row r="73">
          <cell r="B73">
            <v>2012</v>
          </cell>
          <cell r="C73" t="str">
            <v>01</v>
          </cell>
        </row>
        <row r="74">
          <cell r="B74">
            <v>2012</v>
          </cell>
          <cell r="C74" t="str">
            <v>02</v>
          </cell>
        </row>
        <row r="75">
          <cell r="B75">
            <v>2012</v>
          </cell>
          <cell r="C75" t="str">
            <v>03</v>
          </cell>
        </row>
        <row r="76">
          <cell r="B76">
            <v>2012</v>
          </cell>
          <cell r="C76" t="str">
            <v>04</v>
          </cell>
        </row>
        <row r="77">
          <cell r="B77">
            <v>2012</v>
          </cell>
          <cell r="C77" t="str">
            <v>05</v>
          </cell>
        </row>
        <row r="78">
          <cell r="B78">
            <v>2012</v>
          </cell>
          <cell r="C78" t="str">
            <v>06</v>
          </cell>
        </row>
        <row r="79">
          <cell r="B79">
            <v>2012</v>
          </cell>
          <cell r="C79" t="str">
            <v>07</v>
          </cell>
        </row>
        <row r="80">
          <cell r="B80">
            <v>2012</v>
          </cell>
          <cell r="C80" t="str">
            <v>08</v>
          </cell>
        </row>
        <row r="81">
          <cell r="B81">
            <v>2012</v>
          </cell>
          <cell r="C81" t="str">
            <v>09</v>
          </cell>
        </row>
        <row r="82">
          <cell r="B82">
            <v>2012</v>
          </cell>
          <cell r="C82" t="str">
            <v>10</v>
          </cell>
        </row>
        <row r="83">
          <cell r="B83">
            <v>2012</v>
          </cell>
          <cell r="C83" t="str">
            <v>11</v>
          </cell>
        </row>
        <row r="84">
          <cell r="B84">
            <v>2012</v>
          </cell>
          <cell r="C84" t="str">
            <v>12</v>
          </cell>
        </row>
        <row r="85">
          <cell r="B85">
            <v>2013</v>
          </cell>
          <cell r="C85" t="str">
            <v>01</v>
          </cell>
        </row>
        <row r="86">
          <cell r="B86">
            <v>2013</v>
          </cell>
          <cell r="C86" t="str">
            <v>02</v>
          </cell>
        </row>
        <row r="87">
          <cell r="B87">
            <v>2013</v>
          </cell>
          <cell r="C87" t="str">
            <v>03</v>
          </cell>
        </row>
        <row r="88">
          <cell r="B88">
            <v>2013</v>
          </cell>
          <cell r="C88" t="str">
            <v>04</v>
          </cell>
        </row>
        <row r="89">
          <cell r="B89">
            <v>2013</v>
          </cell>
          <cell r="C89" t="str">
            <v>05</v>
          </cell>
        </row>
        <row r="90">
          <cell r="B90">
            <v>2013</v>
          </cell>
          <cell r="C90" t="str">
            <v>06</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6F898-FBA0-43D5-8B98-AD8AFE485620}">
  <dimension ref="B1:O132"/>
  <sheetViews>
    <sheetView tabSelected="1" workbookViewId="0">
      <selection activeCell="U15" sqref="U15"/>
    </sheetView>
  </sheetViews>
  <sheetFormatPr defaultRowHeight="14.5" x14ac:dyDescent="0.35"/>
  <cols>
    <col min="2" max="2" width="9.1796875" customWidth="1"/>
    <col min="4" max="4" width="10.36328125" customWidth="1"/>
    <col min="8" max="8" width="8.6328125" customWidth="1"/>
    <col min="9" max="9" width="9.1796875" customWidth="1"/>
    <col min="12" max="12" width="9.26953125" style="9" customWidth="1"/>
    <col min="14" max="14" width="11.90625" style="28" customWidth="1"/>
    <col min="15" max="15" width="19.08984375" style="28" customWidth="1"/>
    <col min="27" max="27" width="12.54296875" customWidth="1"/>
  </cols>
  <sheetData>
    <row r="1" spans="2:15" ht="15" thickBot="1" x14ac:dyDescent="0.4"/>
    <row r="2" spans="2:15" ht="17.5" customHeight="1" thickBot="1" x14ac:dyDescent="0.4">
      <c r="C2" s="101" t="s">
        <v>54</v>
      </c>
      <c r="D2" s="102"/>
      <c r="E2" s="102"/>
      <c r="F2" s="102"/>
      <c r="G2" s="103"/>
    </row>
    <row r="3" spans="2:15" ht="17.5" customHeight="1" thickBot="1" x14ac:dyDescent="0.4">
      <c r="C3" s="31"/>
      <c r="D3" s="31"/>
      <c r="E3" s="31"/>
      <c r="F3" s="31"/>
      <c r="G3" s="31"/>
      <c r="N3" s="83" t="s">
        <v>49</v>
      </c>
      <c r="O3" s="84"/>
    </row>
    <row r="4" spans="2:15" ht="14.5" customHeight="1" thickBot="1" x14ac:dyDescent="0.4">
      <c r="B4" s="38" t="s">
        <v>51</v>
      </c>
      <c r="C4" s="39"/>
      <c r="D4" s="39"/>
      <c r="E4" s="39"/>
      <c r="F4" s="39"/>
      <c r="G4" s="39"/>
      <c r="H4" s="39"/>
      <c r="I4" s="100"/>
      <c r="M4" s="21"/>
      <c r="N4" s="9" t="s">
        <v>48</v>
      </c>
      <c r="O4" s="30" t="s">
        <v>50</v>
      </c>
    </row>
    <row r="5" spans="2:15" x14ac:dyDescent="0.35">
      <c r="B5" s="35"/>
      <c r="I5" s="1"/>
      <c r="N5" s="29">
        <f>RawMonthlyData!Z2</f>
        <v>38808</v>
      </c>
      <c r="O5" s="28">
        <f ca="1">RawMonthlyData!AA2</f>
        <v>5560</v>
      </c>
    </row>
    <row r="6" spans="2:15" x14ac:dyDescent="0.35">
      <c r="B6" s="67" t="s">
        <v>52</v>
      </c>
      <c r="C6" s="54"/>
      <c r="D6" s="54"/>
      <c r="E6" s="36">
        <f ca="1">SUM(O14:O25)</f>
        <v>35921</v>
      </c>
      <c r="I6" s="1"/>
      <c r="N6" s="29">
        <f>RawMonthlyData!Z3</f>
        <v>38838</v>
      </c>
      <c r="O6" s="28">
        <f ca="1">RawMonthlyData!AA3</f>
        <v>918</v>
      </c>
    </row>
    <row r="7" spans="2:15" x14ac:dyDescent="0.35">
      <c r="B7" s="35"/>
      <c r="I7" s="1"/>
      <c r="N7" s="29">
        <f>RawMonthlyData!Z4</f>
        <v>38869</v>
      </c>
      <c r="O7" s="28">
        <f ca="1">RawMonthlyData!AA4</f>
        <v>3191</v>
      </c>
    </row>
    <row r="8" spans="2:15" ht="15" thickBot="1" x14ac:dyDescent="0.4">
      <c r="B8" s="66" t="s">
        <v>53</v>
      </c>
      <c r="C8" s="55"/>
      <c r="D8" s="55"/>
      <c r="E8" s="37">
        <f ca="1">SUM(O26:O37)</f>
        <v>39275</v>
      </c>
      <c r="F8" s="32"/>
      <c r="G8" s="32"/>
      <c r="H8" s="32"/>
      <c r="I8" s="2"/>
      <c r="N8" s="29">
        <f>RawMonthlyData!Z5</f>
        <v>38899</v>
      </c>
      <c r="O8" s="28">
        <f ca="1">RawMonthlyData!AA5</f>
        <v>1786</v>
      </c>
    </row>
    <row r="9" spans="2:15" x14ac:dyDescent="0.35">
      <c r="N9" s="29">
        <f>RawMonthlyData!Z6</f>
        <v>38930</v>
      </c>
      <c r="O9" s="28">
        <f ca="1">RawMonthlyData!AA6</f>
        <v>2049</v>
      </c>
    </row>
    <row r="10" spans="2:15" ht="15" thickBot="1" x14ac:dyDescent="0.4">
      <c r="M10" s="21"/>
      <c r="N10" s="29">
        <f>RawMonthlyData!Z7</f>
        <v>38961</v>
      </c>
      <c r="O10" s="28">
        <f ca="1">RawMonthlyData!AA7</f>
        <v>3373</v>
      </c>
    </row>
    <row r="11" spans="2:15" x14ac:dyDescent="0.35">
      <c r="B11" s="77" t="s">
        <v>55</v>
      </c>
      <c r="C11" s="78"/>
      <c r="D11" s="78"/>
      <c r="E11" s="78"/>
      <c r="F11" s="78"/>
      <c r="G11" s="78"/>
      <c r="H11" s="78"/>
      <c r="I11" s="78"/>
      <c r="J11" s="78"/>
      <c r="K11" s="79"/>
      <c r="N11" s="29">
        <f>RawMonthlyData!Z8</f>
        <v>38991</v>
      </c>
      <c r="O11" s="28">
        <f ca="1">RawMonthlyData!AA8</f>
        <v>2132</v>
      </c>
    </row>
    <row r="12" spans="2:15" ht="15.5" customHeight="1" thickBot="1" x14ac:dyDescent="0.4">
      <c r="B12" s="80"/>
      <c r="C12" s="81"/>
      <c r="D12" s="81"/>
      <c r="E12" s="81"/>
      <c r="F12" s="81"/>
      <c r="G12" s="81"/>
      <c r="H12" s="81"/>
      <c r="I12" s="81"/>
      <c r="J12" s="81"/>
      <c r="K12" s="82"/>
      <c r="N12" s="29">
        <f>RawMonthlyData!Z9</f>
        <v>39022</v>
      </c>
      <c r="O12" s="28">
        <f ca="1">RawMonthlyData!AA9</f>
        <v>1421</v>
      </c>
    </row>
    <row r="13" spans="2:15" x14ac:dyDescent="0.35">
      <c r="B13" s="35"/>
      <c r="K13" s="1"/>
      <c r="N13" s="29">
        <f>RawMonthlyData!Z10</f>
        <v>39052</v>
      </c>
      <c r="O13" s="28">
        <f ca="1">RawMonthlyData!AA10</f>
        <v>3083</v>
      </c>
    </row>
    <row r="14" spans="2:15" x14ac:dyDescent="0.35">
      <c r="B14" s="67" t="s">
        <v>56</v>
      </c>
      <c r="C14" s="54"/>
      <c r="D14" s="54"/>
      <c r="E14" s="54"/>
      <c r="F14" s="54"/>
      <c r="G14" s="40">
        <f ca="1">E6/12</f>
        <v>2993.4166666666665</v>
      </c>
      <c r="K14" s="1"/>
      <c r="N14" s="29">
        <f>RawMonthlyData!Z11</f>
        <v>39083</v>
      </c>
      <c r="O14" s="28">
        <f ca="1">RawMonthlyData!AA11</f>
        <v>6816</v>
      </c>
    </row>
    <row r="15" spans="2:15" x14ac:dyDescent="0.35">
      <c r="B15" s="35"/>
      <c r="G15" s="36"/>
      <c r="K15" s="1"/>
      <c r="N15" s="29">
        <f>RawMonthlyData!Z12</f>
        <v>39114</v>
      </c>
      <c r="O15" s="28">
        <f ca="1">RawMonthlyData!AA12</f>
        <v>2465</v>
      </c>
    </row>
    <row r="16" spans="2:15" x14ac:dyDescent="0.35">
      <c r="B16" s="67" t="s">
        <v>57</v>
      </c>
      <c r="C16" s="54"/>
      <c r="D16" s="54"/>
      <c r="E16" s="54"/>
      <c r="F16" s="54"/>
      <c r="G16" s="40">
        <f ca="1">E8/12</f>
        <v>3272.9166666666665</v>
      </c>
      <c r="K16" s="1"/>
      <c r="N16" s="29">
        <f>RawMonthlyData!Z13</f>
        <v>39142</v>
      </c>
      <c r="O16" s="28">
        <f ca="1">RawMonthlyData!AA13</f>
        <v>1785</v>
      </c>
    </row>
    <row r="17" spans="2:15" x14ac:dyDescent="0.35">
      <c r="B17" s="35"/>
      <c r="G17" s="36"/>
      <c r="K17" s="1"/>
      <c r="N17" s="29">
        <f>RawMonthlyData!Z14</f>
        <v>39173</v>
      </c>
      <c r="O17" s="28">
        <f ca="1">RawMonthlyData!AA14</f>
        <v>5356</v>
      </c>
    </row>
    <row r="18" spans="2:15" ht="15" thickBot="1" x14ac:dyDescent="0.4">
      <c r="B18" s="66" t="s">
        <v>58</v>
      </c>
      <c r="C18" s="55"/>
      <c r="D18" s="55"/>
      <c r="E18" s="55"/>
      <c r="F18" s="55"/>
      <c r="G18" s="41">
        <f ca="1">((G16)-(G14))/12</f>
        <v>23.291666666666668</v>
      </c>
      <c r="H18" s="32"/>
      <c r="I18" s="32"/>
      <c r="J18" s="32"/>
      <c r="K18" s="2"/>
      <c r="N18" s="29">
        <f>RawMonthlyData!Z15</f>
        <v>39203</v>
      </c>
      <c r="O18" s="28">
        <f ca="1">RawMonthlyData!AA15</f>
        <v>998</v>
      </c>
    </row>
    <row r="19" spans="2:15" x14ac:dyDescent="0.35">
      <c r="N19" s="29">
        <f>RawMonthlyData!Z16</f>
        <v>39234</v>
      </c>
      <c r="O19" s="28">
        <f ca="1">RawMonthlyData!AA16</f>
        <v>3528</v>
      </c>
    </row>
    <row r="20" spans="2:15" ht="15" thickBot="1" x14ac:dyDescent="0.4">
      <c r="N20" s="29">
        <f>RawMonthlyData!Z17</f>
        <v>39264</v>
      </c>
      <c r="O20" s="28">
        <f ca="1">RawMonthlyData!AA17</f>
        <v>1995</v>
      </c>
    </row>
    <row r="21" spans="2:15" ht="14.5" customHeight="1" x14ac:dyDescent="0.35">
      <c r="B21" s="68" t="s">
        <v>59</v>
      </c>
      <c r="C21" s="69"/>
      <c r="D21" s="69"/>
      <c r="E21" s="69"/>
      <c r="F21" s="69"/>
      <c r="G21" s="69"/>
      <c r="H21" s="69"/>
      <c r="I21" s="69"/>
      <c r="J21" s="69"/>
      <c r="K21" s="70"/>
      <c r="N21" s="29">
        <f>RawMonthlyData!Z18</f>
        <v>39295</v>
      </c>
      <c r="O21" s="28">
        <f ca="1">RawMonthlyData!AA18</f>
        <v>2235</v>
      </c>
    </row>
    <row r="22" spans="2:15" x14ac:dyDescent="0.35">
      <c r="B22" s="71"/>
      <c r="C22" s="72"/>
      <c r="D22" s="72"/>
      <c r="E22" s="72"/>
      <c r="F22" s="72"/>
      <c r="G22" s="72"/>
      <c r="H22" s="72"/>
      <c r="I22" s="72"/>
      <c r="J22" s="72"/>
      <c r="K22" s="73"/>
      <c r="N22" s="29">
        <f>RawMonthlyData!Z19</f>
        <v>39326</v>
      </c>
      <c r="O22" s="28">
        <f ca="1">RawMonthlyData!AA19</f>
        <v>3643</v>
      </c>
    </row>
    <row r="23" spans="2:15" x14ac:dyDescent="0.35">
      <c r="B23" s="71"/>
      <c r="C23" s="72"/>
      <c r="D23" s="72"/>
      <c r="E23" s="72"/>
      <c r="F23" s="72"/>
      <c r="G23" s="72"/>
      <c r="H23" s="72"/>
      <c r="I23" s="72"/>
      <c r="J23" s="72"/>
      <c r="K23" s="73"/>
      <c r="N23" s="29">
        <f>RawMonthlyData!Z20</f>
        <v>39356</v>
      </c>
      <c r="O23" s="28">
        <f ca="1">RawMonthlyData!AA20</f>
        <v>2270</v>
      </c>
    </row>
    <row r="24" spans="2:15" ht="15" thickBot="1" x14ac:dyDescent="0.4">
      <c r="B24" s="74"/>
      <c r="C24" s="75"/>
      <c r="D24" s="75"/>
      <c r="E24" s="75"/>
      <c r="F24" s="75"/>
      <c r="G24" s="75"/>
      <c r="H24" s="75"/>
      <c r="I24" s="75"/>
      <c r="J24" s="75"/>
      <c r="K24" s="76"/>
      <c r="N24" s="29">
        <f>RawMonthlyData!Z21</f>
        <v>39387</v>
      </c>
      <c r="O24" s="28">
        <f ca="1">RawMonthlyData!AA21</f>
        <v>1338</v>
      </c>
    </row>
    <row r="25" spans="2:15" x14ac:dyDescent="0.35">
      <c r="B25" s="42"/>
      <c r="C25" s="43"/>
      <c r="D25" s="43"/>
      <c r="E25" s="43"/>
      <c r="F25" s="43"/>
      <c r="G25" s="43"/>
      <c r="H25" s="43"/>
      <c r="I25" s="43"/>
      <c r="J25" s="43"/>
      <c r="K25" s="44"/>
      <c r="N25" s="29">
        <f>RawMonthlyData!Z22</f>
        <v>39417</v>
      </c>
      <c r="O25" s="28">
        <f ca="1">RawMonthlyData!AA22</f>
        <v>3492</v>
      </c>
    </row>
    <row r="26" spans="2:15" ht="15" thickBot="1" x14ac:dyDescent="0.4">
      <c r="B26" s="66" t="s">
        <v>60</v>
      </c>
      <c r="C26" s="55"/>
      <c r="D26" s="55"/>
      <c r="E26" s="55"/>
      <c r="F26" s="41">
        <f ca="1">((G16)-((G18)/(2)))</f>
        <v>3261.270833333333</v>
      </c>
      <c r="G26" s="32"/>
      <c r="H26" s="32"/>
      <c r="I26" s="32"/>
      <c r="J26" s="32"/>
      <c r="K26" s="2"/>
      <c r="N26" s="29">
        <f>RawMonthlyData!Z23</f>
        <v>39448</v>
      </c>
      <c r="O26" s="28">
        <f ca="1">RawMonthlyData!AA23</f>
        <v>7118</v>
      </c>
    </row>
    <row r="27" spans="2:15" x14ac:dyDescent="0.35">
      <c r="N27" s="29">
        <f>RawMonthlyData!Z24</f>
        <v>39479</v>
      </c>
      <c r="O27" s="28">
        <f ca="1">RawMonthlyData!AA24</f>
        <v>2381</v>
      </c>
    </row>
    <row r="28" spans="2:15" ht="15" thickBot="1" x14ac:dyDescent="0.4">
      <c r="N28" s="29">
        <f>RawMonthlyData!Z25</f>
        <v>39508</v>
      </c>
      <c r="O28" s="28">
        <f ca="1">RawMonthlyData!AA25</f>
        <v>2210</v>
      </c>
    </row>
    <row r="29" spans="2:15" x14ac:dyDescent="0.35">
      <c r="B29" s="57" t="s">
        <v>61</v>
      </c>
      <c r="C29" s="58"/>
      <c r="D29" s="58"/>
      <c r="E29" s="58"/>
      <c r="F29" s="58"/>
      <c r="G29" s="58"/>
      <c r="H29" s="58"/>
      <c r="I29" s="58"/>
      <c r="J29" s="58"/>
      <c r="K29" s="59"/>
      <c r="N29" s="29">
        <f>RawMonthlyData!Z26</f>
        <v>39539</v>
      </c>
      <c r="O29" s="28">
        <f ca="1">RawMonthlyData!AA26</f>
        <v>7484</v>
      </c>
    </row>
    <row r="30" spans="2:15" x14ac:dyDescent="0.35">
      <c r="B30" s="60"/>
      <c r="C30" s="61"/>
      <c r="D30" s="61"/>
      <c r="E30" s="61"/>
      <c r="F30" s="61"/>
      <c r="G30" s="61"/>
      <c r="H30" s="61"/>
      <c r="I30" s="61"/>
      <c r="J30" s="61"/>
      <c r="K30" s="62"/>
      <c r="N30" s="29">
        <f>RawMonthlyData!Z27</f>
        <v>39569</v>
      </c>
      <c r="O30" s="28">
        <f ca="1">RawMonthlyData!AA27</f>
        <v>1133</v>
      </c>
    </row>
    <row r="31" spans="2:15" ht="15" thickBot="1" x14ac:dyDescent="0.4">
      <c r="B31" s="63"/>
      <c r="C31" s="64"/>
      <c r="D31" s="64"/>
      <c r="E31" s="64"/>
      <c r="F31" s="64"/>
      <c r="G31" s="64"/>
      <c r="H31" s="64"/>
      <c r="I31" s="64"/>
      <c r="J31" s="64"/>
      <c r="K31" s="65"/>
      <c r="N31" s="29">
        <f>RawMonthlyData!Z28</f>
        <v>39600</v>
      </c>
      <c r="O31" s="28">
        <f ca="1">RawMonthlyData!AA28</f>
        <v>3695</v>
      </c>
    </row>
    <row r="32" spans="2:15" ht="15" customHeight="1" x14ac:dyDescent="0.35">
      <c r="B32" s="33"/>
      <c r="C32" s="34"/>
      <c r="D32" s="34"/>
      <c r="E32" s="34"/>
      <c r="F32" s="34"/>
      <c r="G32" s="34"/>
      <c r="H32" s="34"/>
      <c r="I32" s="34"/>
      <c r="J32" s="34"/>
      <c r="K32" s="47"/>
      <c r="N32" s="29">
        <f>RawMonthlyData!Z29</f>
        <v>39630</v>
      </c>
      <c r="O32" s="28">
        <f ca="1">RawMonthlyData!AA29</f>
        <v>2286</v>
      </c>
    </row>
    <row r="33" spans="2:15" ht="15" customHeight="1" x14ac:dyDescent="0.35">
      <c r="B33" s="35"/>
      <c r="C33" t="s">
        <v>62</v>
      </c>
      <c r="F33" s="40">
        <f ca="1">F34-G18</f>
        <v>3144.8125000000005</v>
      </c>
      <c r="K33" s="1"/>
      <c r="N33" s="29">
        <f>RawMonthlyData!Z30</f>
        <v>39661</v>
      </c>
      <c r="O33" s="28">
        <f ca="1">RawMonthlyData!AA30</f>
        <v>2053</v>
      </c>
    </row>
    <row r="34" spans="2:15" x14ac:dyDescent="0.35">
      <c r="B34" s="35"/>
      <c r="C34" t="s">
        <v>63</v>
      </c>
      <c r="F34" s="40">
        <f ca="1">F35-G18</f>
        <v>3168.104166666667</v>
      </c>
      <c r="K34" s="1"/>
      <c r="N34" s="29">
        <f>RawMonthlyData!Z31</f>
        <v>39692</v>
      </c>
      <c r="O34" s="28">
        <f ca="1">RawMonthlyData!AA31</f>
        <v>3841</v>
      </c>
    </row>
    <row r="35" spans="2:15" x14ac:dyDescent="0.35">
      <c r="B35" s="35"/>
      <c r="C35" t="s">
        <v>64</v>
      </c>
      <c r="F35" s="40">
        <f ca="1">F36-G18</f>
        <v>3191.3958333333335</v>
      </c>
      <c r="K35" s="1"/>
      <c r="N35" s="29">
        <f>RawMonthlyData!Z32</f>
        <v>39722</v>
      </c>
      <c r="O35" s="28">
        <f ca="1">RawMonthlyData!AA32</f>
        <v>2199</v>
      </c>
    </row>
    <row r="36" spans="2:15" x14ac:dyDescent="0.35">
      <c r="B36" s="35"/>
      <c r="C36" t="s">
        <v>65</v>
      </c>
      <c r="F36" s="40">
        <f ca="1">F37-G18</f>
        <v>3214.6875</v>
      </c>
      <c r="K36" s="1"/>
      <c r="N36" s="29">
        <f>RawMonthlyData!Z33</f>
        <v>39753</v>
      </c>
      <c r="O36" s="28">
        <f ca="1">RawMonthlyData!AA33</f>
        <v>1201</v>
      </c>
    </row>
    <row r="37" spans="2:15" x14ac:dyDescent="0.35">
      <c r="B37" s="35"/>
      <c r="C37" t="s">
        <v>66</v>
      </c>
      <c r="F37" s="40">
        <f ca="1">F38-G18</f>
        <v>3237.9791666666665</v>
      </c>
      <c r="K37" s="1"/>
      <c r="N37" s="29">
        <f>RawMonthlyData!Z34</f>
        <v>39783</v>
      </c>
      <c r="O37" s="28">
        <f ca="1">RawMonthlyData!AA34</f>
        <v>3674</v>
      </c>
    </row>
    <row r="38" spans="2:15" x14ac:dyDescent="0.35">
      <c r="B38" s="35"/>
      <c r="C38" t="s">
        <v>67</v>
      </c>
      <c r="F38" s="40">
        <f ca="1">F26</f>
        <v>3261.270833333333</v>
      </c>
      <c r="K38" s="1"/>
      <c r="N38" s="29">
        <f>RawMonthlyData!Z35</f>
        <v>39814</v>
      </c>
      <c r="O38" s="28">
        <f ca="1">RawMonthlyData!AA35</f>
        <v>5812</v>
      </c>
    </row>
    <row r="39" spans="2:15" x14ac:dyDescent="0.35">
      <c r="B39" s="35"/>
      <c r="C39" t="s">
        <v>68</v>
      </c>
      <c r="F39" s="40">
        <f ca="1">F38+G18</f>
        <v>3284.5624999999995</v>
      </c>
      <c r="K39" s="1"/>
      <c r="N39" s="29">
        <f>RawMonthlyData!Z36</f>
        <v>39845</v>
      </c>
      <c r="O39" s="28">
        <f ca="1">RawMonthlyData!AA36</f>
        <v>1828</v>
      </c>
    </row>
    <row r="40" spans="2:15" x14ac:dyDescent="0.35">
      <c r="B40" s="35"/>
      <c r="C40" t="s">
        <v>69</v>
      </c>
      <c r="F40" s="40">
        <f ca="1">F39+G18</f>
        <v>3307.8541666666661</v>
      </c>
      <c r="K40" s="1"/>
      <c r="N40" s="29">
        <f>RawMonthlyData!Z37</f>
        <v>39873</v>
      </c>
      <c r="O40" s="28">
        <f ca="1">RawMonthlyData!AA37</f>
        <v>1632</v>
      </c>
    </row>
    <row r="41" spans="2:15" x14ac:dyDescent="0.35">
      <c r="B41" s="35"/>
      <c r="C41" t="s">
        <v>70</v>
      </c>
      <c r="F41" s="40">
        <f ca="1">F40+G18</f>
        <v>3331.1458333333326</v>
      </c>
      <c r="K41" s="1"/>
      <c r="N41" s="29">
        <f>RawMonthlyData!Z38</f>
        <v>39904</v>
      </c>
      <c r="O41" s="28">
        <f ca="1">RawMonthlyData!AA38</f>
        <v>3822</v>
      </c>
    </row>
    <row r="42" spans="2:15" x14ac:dyDescent="0.35">
      <c r="B42" s="35"/>
      <c r="C42" t="s">
        <v>71</v>
      </c>
      <c r="F42" s="40">
        <f ca="1">F41+G18</f>
        <v>3354.4374999999991</v>
      </c>
      <c r="K42" s="1"/>
      <c r="N42" s="29">
        <f>RawMonthlyData!Z39</f>
        <v>39934</v>
      </c>
      <c r="O42" s="28">
        <f ca="1">RawMonthlyData!AA39</f>
        <v>992</v>
      </c>
    </row>
    <row r="43" spans="2:15" x14ac:dyDescent="0.35">
      <c r="B43" s="35"/>
      <c r="C43" t="s">
        <v>72</v>
      </c>
      <c r="F43" s="40">
        <f ca="1">F42+G18</f>
        <v>3377.7291666666656</v>
      </c>
      <c r="K43" s="1"/>
      <c r="N43" s="29">
        <f>RawMonthlyData!Z40</f>
        <v>39965</v>
      </c>
      <c r="O43" s="28">
        <f ca="1">RawMonthlyData!AA40</f>
        <v>3672</v>
      </c>
    </row>
    <row r="44" spans="2:15" ht="15" thickBot="1" x14ac:dyDescent="0.4">
      <c r="B44" s="45"/>
      <c r="C44" s="32" t="s">
        <v>73</v>
      </c>
      <c r="D44" s="32"/>
      <c r="E44" s="32"/>
      <c r="F44" s="41">
        <f ca="1">F43+G18</f>
        <v>3401.0208333333321</v>
      </c>
      <c r="G44" s="32"/>
      <c r="H44" s="32"/>
      <c r="I44" s="32"/>
      <c r="J44" s="32"/>
      <c r="K44" s="2"/>
      <c r="N44" s="29">
        <f>RawMonthlyData!Z41</f>
        <v>39995</v>
      </c>
      <c r="O44" s="28">
        <f ca="1">RawMonthlyData!AA41</f>
        <v>2173</v>
      </c>
    </row>
    <row r="45" spans="2:15" x14ac:dyDescent="0.35">
      <c r="B45" s="9"/>
      <c r="C45" s="9"/>
      <c r="N45" s="29">
        <f>RawMonthlyData!Z42</f>
        <v>40026</v>
      </c>
      <c r="O45" s="28">
        <f ca="1">RawMonthlyData!AA42</f>
        <v>1970</v>
      </c>
    </row>
    <row r="46" spans="2:15" ht="15" thickBot="1" x14ac:dyDescent="0.4">
      <c r="B46" s="9"/>
      <c r="C46" s="9"/>
      <c r="N46" s="29">
        <f>RawMonthlyData!Z43</f>
        <v>40057</v>
      </c>
      <c r="O46" s="28">
        <f ca="1">RawMonthlyData!AA43</f>
        <v>3431</v>
      </c>
    </row>
    <row r="47" spans="2:15" x14ac:dyDescent="0.35">
      <c r="B47" s="48" t="s">
        <v>74</v>
      </c>
      <c r="C47" s="49"/>
      <c r="D47" s="49"/>
      <c r="E47" s="49"/>
      <c r="F47" s="49"/>
      <c r="G47" s="49"/>
      <c r="H47" s="49"/>
      <c r="I47" s="49"/>
      <c r="J47" s="50"/>
      <c r="N47" s="29">
        <f>RawMonthlyData!Z44</f>
        <v>40087</v>
      </c>
      <c r="O47" s="28">
        <f ca="1">RawMonthlyData!AA44</f>
        <v>1907</v>
      </c>
    </row>
    <row r="48" spans="2:15" ht="15" thickBot="1" x14ac:dyDescent="0.4">
      <c r="B48" s="51"/>
      <c r="C48" s="52"/>
      <c r="D48" s="52"/>
      <c r="E48" s="52"/>
      <c r="F48" s="52"/>
      <c r="G48" s="52"/>
      <c r="H48" s="52"/>
      <c r="I48" s="52"/>
      <c r="J48" s="53"/>
      <c r="N48" s="29">
        <f>RawMonthlyData!Z45</f>
        <v>40118</v>
      </c>
      <c r="O48" s="28">
        <f ca="1">RawMonthlyData!AA45</f>
        <v>1756</v>
      </c>
    </row>
    <row r="49" spans="2:15" x14ac:dyDescent="0.35">
      <c r="B49" s="46"/>
      <c r="C49" s="9"/>
      <c r="J49" s="1"/>
      <c r="N49" s="29">
        <f>RawMonthlyData!Z46</f>
        <v>40148</v>
      </c>
      <c r="O49" s="28">
        <f ca="1">RawMonthlyData!AA46</f>
        <v>3613</v>
      </c>
    </row>
    <row r="50" spans="2:15" x14ac:dyDescent="0.35">
      <c r="B50" s="35"/>
      <c r="C50" s="54" t="s">
        <v>75</v>
      </c>
      <c r="D50" s="54"/>
      <c r="E50" s="40">
        <f t="shared" ref="E50:E58" ca="1" si="0">F33*K78</f>
        <v>6632.9737346294323</v>
      </c>
      <c r="J50" s="1"/>
      <c r="N50" s="29">
        <f>RawMonthlyData!Z47</f>
        <v>40179</v>
      </c>
      <c r="O50" s="28">
        <f ca="1">RawMonthlyData!AA47</f>
        <v>5787</v>
      </c>
    </row>
    <row r="51" spans="2:15" x14ac:dyDescent="0.35">
      <c r="B51" s="35"/>
      <c r="C51" s="54" t="s">
        <v>76</v>
      </c>
      <c r="D51" s="54"/>
      <c r="E51" s="40">
        <f t="shared" ca="1" si="0"/>
        <v>2631.7127074583918</v>
      </c>
      <c r="J51" s="1"/>
      <c r="N51" s="29">
        <f>RawMonthlyData!Z48</f>
        <v>40210</v>
      </c>
      <c r="O51" s="28">
        <f ca="1">RawMonthlyData!AA48</f>
        <v>3095</v>
      </c>
    </row>
    <row r="52" spans="2:15" x14ac:dyDescent="0.35">
      <c r="B52" s="35"/>
      <c r="C52" s="54" t="s">
        <v>77</v>
      </c>
      <c r="D52" s="54"/>
      <c r="E52" s="40">
        <f t="shared" ca="1" si="0"/>
        <v>2253.3198200840957</v>
      </c>
      <c r="J52" s="1"/>
      <c r="N52" s="29">
        <f>RawMonthlyData!Z49</f>
        <v>40238</v>
      </c>
      <c r="O52" s="28">
        <f ca="1">RawMonthlyData!AA49</f>
        <v>2534</v>
      </c>
    </row>
    <row r="53" spans="2:15" x14ac:dyDescent="0.35">
      <c r="B53" s="35"/>
      <c r="C53" s="54" t="s">
        <v>78</v>
      </c>
      <c r="D53" s="54"/>
      <c r="E53" s="40">
        <f t="shared" ca="1" si="0"/>
        <v>5441.1575313982503</v>
      </c>
      <c r="J53" s="1"/>
      <c r="N53" s="29">
        <f>RawMonthlyData!Z50</f>
        <v>40269</v>
      </c>
      <c r="O53" s="28">
        <f ca="1">RawMonthlyData!AA50</f>
        <v>4092</v>
      </c>
    </row>
    <row r="54" spans="2:15" x14ac:dyDescent="0.35">
      <c r="B54" s="35"/>
      <c r="C54" s="54" t="s">
        <v>79</v>
      </c>
      <c r="D54" s="54"/>
      <c r="E54" s="40">
        <f t="shared" ca="1" si="0"/>
        <v>1288.2504414878854</v>
      </c>
      <c r="J54" s="1"/>
      <c r="N54" s="29">
        <f>RawMonthlyData!Z51</f>
        <v>40299</v>
      </c>
      <c r="O54" s="28">
        <f ca="1">RawMonthlyData!AA51</f>
        <v>1044</v>
      </c>
    </row>
    <row r="55" spans="2:15" x14ac:dyDescent="0.35">
      <c r="B55" s="35"/>
      <c r="C55" s="54" t="s">
        <v>80</v>
      </c>
      <c r="D55" s="54"/>
      <c r="E55" s="40">
        <f t="shared" ca="1" si="0"/>
        <v>3945.9008148380326</v>
      </c>
      <c r="J55" s="1"/>
      <c r="N55" s="29">
        <f>RawMonthlyData!Z52</f>
        <v>40330</v>
      </c>
      <c r="O55" s="28">
        <f ca="1">RawMonthlyData!AA52</f>
        <v>3548</v>
      </c>
    </row>
    <row r="56" spans="2:15" x14ac:dyDescent="0.35">
      <c r="B56" s="35"/>
      <c r="C56" s="54" t="s">
        <v>81</v>
      </c>
      <c r="D56" s="54"/>
      <c r="E56" s="40">
        <f t="shared" ca="1" si="0"/>
        <v>2341.2283136907872</v>
      </c>
      <c r="J56" s="1"/>
      <c r="N56" s="29">
        <f>RawMonthlyData!Z53</f>
        <v>40360</v>
      </c>
      <c r="O56" s="28">
        <f ca="1">RawMonthlyData!AA53</f>
        <v>2100</v>
      </c>
    </row>
    <row r="57" spans="2:15" x14ac:dyDescent="0.35">
      <c r="B57" s="35"/>
      <c r="C57" s="54" t="s">
        <v>82</v>
      </c>
      <c r="D57" s="54"/>
      <c r="E57" s="40">
        <f t="shared" ca="1" si="0"/>
        <v>2389.6181174105222</v>
      </c>
      <c r="J57" s="1"/>
      <c r="N57" s="29">
        <f>RawMonthlyData!Z54</f>
        <v>40391</v>
      </c>
      <c r="O57" s="28">
        <f ca="1">RawMonthlyData!AA54</f>
        <v>2225</v>
      </c>
    </row>
    <row r="58" spans="2:15" x14ac:dyDescent="0.35">
      <c r="B58" s="35"/>
      <c r="C58" s="54" t="s">
        <v>83</v>
      </c>
      <c r="D58" s="54"/>
      <c r="E58" s="40">
        <f t="shared" ca="1" si="0"/>
        <v>3985.232532060676</v>
      </c>
      <c r="J58" s="1"/>
      <c r="N58" s="29">
        <f>RawMonthlyData!Z55</f>
        <v>40422</v>
      </c>
      <c r="O58" s="28">
        <f ca="1">RawMonthlyData!AA55</f>
        <v>3564</v>
      </c>
    </row>
    <row r="59" spans="2:15" x14ac:dyDescent="0.35">
      <c r="B59" s="35"/>
      <c r="C59" s="54" t="s">
        <v>84</v>
      </c>
      <c r="D59" s="54"/>
      <c r="E59" s="40">
        <f ca="1">F42*K75</f>
        <v>2391.0350469830119</v>
      </c>
      <c r="J59" s="1"/>
      <c r="N59" s="29">
        <f>RawMonthlyData!Z56</f>
        <v>40452</v>
      </c>
      <c r="O59" s="28">
        <f ca="1">RawMonthlyData!AA56</f>
        <v>2158</v>
      </c>
    </row>
    <row r="60" spans="2:15" x14ac:dyDescent="0.35">
      <c r="B60" s="35"/>
      <c r="C60" s="54" t="s">
        <v>85</v>
      </c>
      <c r="D60" s="54"/>
      <c r="E60" s="40">
        <f ca="1">F43*K76</f>
        <v>1808.6509086188162</v>
      </c>
      <c r="J60" s="1"/>
      <c r="N60" s="29">
        <f>RawMonthlyData!Z57</f>
        <v>40483</v>
      </c>
      <c r="O60" s="28">
        <f ca="1">RawMonthlyData!AA57</f>
        <v>1829</v>
      </c>
    </row>
    <row r="61" spans="2:15" ht="15" thickBot="1" x14ac:dyDescent="0.4">
      <c r="B61" s="45"/>
      <c r="C61" s="55" t="s">
        <v>86</v>
      </c>
      <c r="D61" s="55"/>
      <c r="E61" s="41">
        <f ca="1">F44*K77</f>
        <v>3993.3539957006378</v>
      </c>
      <c r="F61" s="32"/>
      <c r="G61" s="32"/>
      <c r="H61" s="32"/>
      <c r="I61" s="32"/>
      <c r="J61" s="2"/>
      <c r="N61" s="29">
        <f>RawMonthlyData!Z58</f>
        <v>40513</v>
      </c>
      <c r="O61" s="28">
        <f ca="1">RawMonthlyData!AA58</f>
        <v>3870</v>
      </c>
    </row>
    <row r="62" spans="2:15" x14ac:dyDescent="0.35">
      <c r="B62" s="9"/>
      <c r="C62" s="9"/>
      <c r="N62" s="29">
        <f>RawMonthlyData!Z59</f>
        <v>40544</v>
      </c>
      <c r="O62" s="28">
        <f ca="1">RawMonthlyData!AA59</f>
        <v>6640</v>
      </c>
    </row>
    <row r="63" spans="2:15" x14ac:dyDescent="0.35">
      <c r="B63" s="9"/>
      <c r="C63" s="9"/>
      <c r="N63" s="29">
        <f>RawMonthlyData!Z60</f>
        <v>40575</v>
      </c>
      <c r="O63" s="28">
        <f ca="1">RawMonthlyData!AA60</f>
        <v>2608</v>
      </c>
    </row>
    <row r="64" spans="2:15" ht="15" thickBot="1" x14ac:dyDescent="0.4">
      <c r="B64" s="56" t="s">
        <v>14</v>
      </c>
      <c r="C64" s="56"/>
      <c r="D64" s="56"/>
      <c r="E64" s="56"/>
      <c r="F64" s="56"/>
      <c r="G64" s="56"/>
      <c r="H64" s="56"/>
      <c r="I64" s="56"/>
      <c r="J64" s="56"/>
      <c r="K64" s="56"/>
      <c r="L64" s="56"/>
      <c r="M64" s="56"/>
      <c r="N64" s="29">
        <f>RawMonthlyData!Z61</f>
        <v>40603</v>
      </c>
      <c r="O64" s="28">
        <f ca="1">RawMonthlyData!AA61</f>
        <v>2531</v>
      </c>
    </row>
    <row r="65" spans="3:15" x14ac:dyDescent="0.35">
      <c r="C65" s="88" t="s">
        <v>0</v>
      </c>
      <c r="D65" s="88" t="s">
        <v>5</v>
      </c>
      <c r="E65" s="88" t="s">
        <v>6</v>
      </c>
      <c r="F65" s="88" t="s">
        <v>7</v>
      </c>
      <c r="G65" s="88" t="s">
        <v>8</v>
      </c>
      <c r="H65" s="88" t="s">
        <v>9</v>
      </c>
      <c r="I65" s="88" t="s">
        <v>10</v>
      </c>
      <c r="J65" s="88" t="s">
        <v>11</v>
      </c>
      <c r="K65" s="85" t="s">
        <v>12</v>
      </c>
      <c r="L65" s="88" t="s">
        <v>13</v>
      </c>
      <c r="N65" s="29">
        <f>RawMonthlyData!Z62</f>
        <v>40634</v>
      </c>
      <c r="O65" s="28">
        <f ca="1">RawMonthlyData!AA62</f>
        <v>5538</v>
      </c>
    </row>
    <row r="66" spans="3:15" x14ac:dyDescent="0.35">
      <c r="C66" s="89"/>
      <c r="D66" s="89"/>
      <c r="E66" s="89"/>
      <c r="F66" s="89"/>
      <c r="G66" s="89"/>
      <c r="H66" s="89"/>
      <c r="I66" s="89"/>
      <c r="J66" s="89"/>
      <c r="K66" s="86"/>
      <c r="L66" s="89"/>
      <c r="N66" s="29">
        <f>RawMonthlyData!Z63</f>
        <v>40664</v>
      </c>
      <c r="O66" s="28">
        <f ca="1">RawMonthlyData!AA63</f>
        <v>1429</v>
      </c>
    </row>
    <row r="67" spans="3:15" x14ac:dyDescent="0.35">
      <c r="C67" s="89"/>
      <c r="D67" s="89"/>
      <c r="E67" s="89"/>
      <c r="F67" s="89"/>
      <c r="G67" s="89"/>
      <c r="H67" s="89"/>
      <c r="I67" s="89"/>
      <c r="J67" s="89"/>
      <c r="K67" s="86"/>
      <c r="L67" s="89"/>
      <c r="N67" s="29">
        <f>RawMonthlyData!Z64</f>
        <v>40695</v>
      </c>
      <c r="O67" s="28">
        <f ca="1">RawMonthlyData!AA64</f>
        <v>4003</v>
      </c>
    </row>
    <row r="68" spans="3:15" ht="15" thickBot="1" x14ac:dyDescent="0.4">
      <c r="C68" s="90"/>
      <c r="D68" s="90"/>
      <c r="E68" s="90"/>
      <c r="F68" s="90"/>
      <c r="G68" s="90"/>
      <c r="H68" s="90"/>
      <c r="I68" s="90"/>
      <c r="J68" s="90"/>
      <c r="K68" s="87"/>
      <c r="L68" s="90"/>
      <c r="N68" s="29">
        <f>RawMonthlyData!Z65</f>
        <v>40725</v>
      </c>
      <c r="O68" s="28">
        <f ca="1">RawMonthlyData!AA65</f>
        <v>2200</v>
      </c>
    </row>
    <row r="69" spans="3:15" ht="15" thickBot="1" x14ac:dyDescent="0.4">
      <c r="C69" s="3">
        <v>1</v>
      </c>
      <c r="D69" s="4">
        <v>38808</v>
      </c>
      <c r="E69" s="5">
        <v>5560</v>
      </c>
      <c r="F69" s="18"/>
      <c r="G69" s="19"/>
      <c r="H69" s="19"/>
      <c r="I69" s="19"/>
      <c r="J69" s="18"/>
      <c r="K69" s="19"/>
      <c r="L69" s="15">
        <f>K81</f>
        <v>1.6925929912</v>
      </c>
      <c r="N69" s="29">
        <f>RawMonthlyData!Z66</f>
        <v>40756</v>
      </c>
      <c r="O69" s="28">
        <f ca="1">RawMonthlyData!AA66</f>
        <v>2437</v>
      </c>
    </row>
    <row r="70" spans="3:15" ht="15" thickBot="1" x14ac:dyDescent="0.4">
      <c r="C70" s="3">
        <v>2</v>
      </c>
      <c r="D70" s="4">
        <v>38838</v>
      </c>
      <c r="E70" s="6">
        <v>918</v>
      </c>
      <c r="F70" s="18"/>
      <c r="G70" s="19"/>
      <c r="H70" s="19"/>
      <c r="I70" s="19"/>
      <c r="J70" s="18"/>
      <c r="K70" s="19"/>
      <c r="L70" s="15">
        <f t="shared" ref="L70:L74" si="1">K82</f>
        <v>0.3978563095</v>
      </c>
      <c r="N70" s="29">
        <f>RawMonthlyData!Z67</f>
        <v>40787</v>
      </c>
      <c r="O70" s="28">
        <f ca="1">RawMonthlyData!AA67</f>
        <v>3822</v>
      </c>
    </row>
    <row r="71" spans="3:15" ht="15" thickBot="1" x14ac:dyDescent="0.4">
      <c r="C71" s="3">
        <v>3</v>
      </c>
      <c r="D71" s="4">
        <v>38869</v>
      </c>
      <c r="E71" s="5">
        <v>3191</v>
      </c>
      <c r="F71" s="18"/>
      <c r="G71" s="19"/>
      <c r="H71" s="19"/>
      <c r="I71" s="19"/>
      <c r="J71" s="18"/>
      <c r="K71" s="19"/>
      <c r="L71" s="15">
        <f t="shared" si="1"/>
        <v>1.2099273615999999</v>
      </c>
      <c r="N71" s="29">
        <f>RawMonthlyData!Z68</f>
        <v>40817</v>
      </c>
      <c r="O71" s="28">
        <f ca="1">RawMonthlyData!AA68</f>
        <v>2062</v>
      </c>
    </row>
    <row r="72" spans="3:15" ht="15" thickBot="1" x14ac:dyDescent="0.4">
      <c r="C72" s="3">
        <v>4</v>
      </c>
      <c r="D72" s="4">
        <v>38899</v>
      </c>
      <c r="E72" s="5">
        <v>1786</v>
      </c>
      <c r="F72" s="18"/>
      <c r="G72" s="19"/>
      <c r="H72" s="19"/>
      <c r="I72" s="19"/>
      <c r="J72" s="18"/>
      <c r="K72" s="19"/>
      <c r="L72" s="15">
        <f t="shared" si="1"/>
        <v>0.71279761419999998</v>
      </c>
      <c r="N72" s="29">
        <f>RawMonthlyData!Z69</f>
        <v>40848</v>
      </c>
      <c r="O72" s="28">
        <f ca="1">RawMonthlyData!AA69</f>
        <v>2129</v>
      </c>
    </row>
    <row r="73" spans="3:15" ht="15" thickBot="1" x14ac:dyDescent="0.4">
      <c r="C73" s="3">
        <v>5</v>
      </c>
      <c r="D73" s="4">
        <v>38930</v>
      </c>
      <c r="E73" s="5">
        <v>2049</v>
      </c>
      <c r="F73" s="18"/>
      <c r="G73" s="19"/>
      <c r="H73" s="19"/>
      <c r="I73" s="19"/>
      <c r="J73" s="18"/>
      <c r="K73" s="19"/>
      <c r="L73" s="15">
        <f t="shared" si="1"/>
        <v>0.72240733629999987</v>
      </c>
      <c r="N73" s="29">
        <f>RawMonthlyData!Z70</f>
        <v>40878</v>
      </c>
      <c r="O73" s="28">
        <f ca="1">RawMonthlyData!AA70</f>
        <v>3697</v>
      </c>
    </row>
    <row r="74" spans="3:15" ht="15" thickBot="1" x14ac:dyDescent="0.4">
      <c r="C74" s="3">
        <v>6</v>
      </c>
      <c r="D74" s="4">
        <v>38961</v>
      </c>
      <c r="E74" s="5">
        <v>3373</v>
      </c>
      <c r="F74" s="18"/>
      <c r="G74" s="19"/>
      <c r="H74" s="19"/>
      <c r="I74" s="19"/>
      <c r="J74" s="18"/>
      <c r="K74" s="19"/>
      <c r="L74" s="15">
        <f t="shared" si="1"/>
        <v>1.1963548675</v>
      </c>
      <c r="N74" s="29">
        <f>RawMonthlyData!Z71</f>
        <v>40909</v>
      </c>
      <c r="O74" s="28">
        <f ca="1">RawMonthlyData!AA71</f>
        <v>6464</v>
      </c>
    </row>
    <row r="75" spans="3:15" ht="15" thickBot="1" x14ac:dyDescent="0.4">
      <c r="C75" s="3">
        <v>7</v>
      </c>
      <c r="D75" s="4">
        <v>38991</v>
      </c>
      <c r="E75" s="5">
        <v>2132</v>
      </c>
      <c r="F75" s="8">
        <f>(SUM(E75,E69:E74,E76:E80))/12</f>
        <v>2881.5833333333335</v>
      </c>
      <c r="G75" s="5">
        <f>(SUM(F75:F76))/2</f>
        <v>2873.0833333333335</v>
      </c>
      <c r="H75" s="15">
        <f>(E75/G75)</f>
        <v>0.74205992400730914</v>
      </c>
      <c r="I75" s="6">
        <v>0.70940000000000003</v>
      </c>
      <c r="J75" s="16">
        <f>(I75*(1.0007))</f>
        <v>0.70989658</v>
      </c>
      <c r="K75" s="15">
        <f>(J75)*(G95)+(1-G95)</f>
        <v>0.71279761419999998</v>
      </c>
      <c r="L75" s="15">
        <f>K75</f>
        <v>0.71279761419999998</v>
      </c>
      <c r="N75" s="29">
        <f>RawMonthlyData!Z72</f>
        <v>40940</v>
      </c>
      <c r="O75" s="28">
        <f ca="1">RawMonthlyData!AA72</f>
        <v>2770</v>
      </c>
    </row>
    <row r="76" spans="3:15" ht="15" thickBot="1" x14ac:dyDescent="0.4">
      <c r="C76" s="3">
        <v>8</v>
      </c>
      <c r="D76" s="4">
        <v>39022</v>
      </c>
      <c r="E76" s="5">
        <v>1421</v>
      </c>
      <c r="F76" s="8">
        <f>(SUM(E76,E70:E75,E77:E81))/12</f>
        <v>2864.5833333333335</v>
      </c>
      <c r="G76" s="5">
        <f t="shared" ref="G76:G85" si="2">(SUM(F76:F77))/2</f>
        <v>2867.916666666667</v>
      </c>
      <c r="H76" s="15">
        <f t="shared" ref="H76:H86" si="3">(E76/G76)</f>
        <v>0.49548162138602347</v>
      </c>
      <c r="I76" s="6">
        <v>0.53039999999999998</v>
      </c>
      <c r="J76" s="16">
        <f t="shared" ref="J76:J85" si="4">(I76*(1.0007))</f>
        <v>0.53077127999999996</v>
      </c>
      <c r="K76" s="15">
        <f>(J76)*(G95)+(1-G95)</f>
        <v>0.53546356719999999</v>
      </c>
      <c r="L76" s="15">
        <f t="shared" ref="L76:L86" si="5">K76</f>
        <v>0.53546356719999999</v>
      </c>
      <c r="N76" s="29">
        <f>RawMonthlyData!Z73</f>
        <v>40969</v>
      </c>
      <c r="O76" s="28">
        <f ca="1">RawMonthlyData!AA73</f>
        <v>2216</v>
      </c>
    </row>
    <row r="77" spans="3:15" ht="15" thickBot="1" x14ac:dyDescent="0.4">
      <c r="C77" s="3">
        <v>9</v>
      </c>
      <c r="D77" s="4">
        <v>39052</v>
      </c>
      <c r="E77" s="5">
        <v>3083</v>
      </c>
      <c r="F77" s="8">
        <f t="shared" ref="F77:F86" si="6">(SUM(E77,E71:E76,E78:E82))/12</f>
        <v>2871.25</v>
      </c>
      <c r="G77" s="5">
        <f t="shared" si="2"/>
        <v>2885.291666666667</v>
      </c>
      <c r="H77" s="15">
        <f t="shared" si="3"/>
        <v>1.0685228240934623</v>
      </c>
      <c r="I77" s="6">
        <v>1.1751</v>
      </c>
      <c r="J77" s="16">
        <f t="shared" si="4"/>
        <v>1.17592257</v>
      </c>
      <c r="K77" s="15">
        <f>(J77)*(G95)+(1-G95)</f>
        <v>1.1741633442999999</v>
      </c>
      <c r="L77" s="15">
        <f t="shared" si="5"/>
        <v>1.1741633442999999</v>
      </c>
      <c r="N77" s="29">
        <f>RawMonthlyData!Z74</f>
        <v>41000</v>
      </c>
      <c r="O77" s="28">
        <f ca="1">RawMonthlyData!AA74</f>
        <v>5134</v>
      </c>
    </row>
    <row r="78" spans="3:15" ht="15" thickBot="1" x14ac:dyDescent="0.4">
      <c r="C78" s="3">
        <v>10</v>
      </c>
      <c r="D78" s="4">
        <v>39083</v>
      </c>
      <c r="E78" s="5">
        <v>6816</v>
      </c>
      <c r="F78" s="8">
        <f t="shared" si="6"/>
        <v>2899.3333333333335</v>
      </c>
      <c r="G78" s="5">
        <f t="shared" si="2"/>
        <v>2908.041666666667</v>
      </c>
      <c r="H78" s="15">
        <f t="shared" si="3"/>
        <v>2.3438453713123089</v>
      </c>
      <c r="I78" s="6">
        <v>2.1189</v>
      </c>
      <c r="J78" s="16">
        <f t="shared" si="4"/>
        <v>2.1203832299999998</v>
      </c>
      <c r="K78" s="15">
        <f>(J78)*(G95)+(1-G95)</f>
        <v>2.1091793977000002</v>
      </c>
      <c r="L78" s="15">
        <f t="shared" si="5"/>
        <v>2.1091793977000002</v>
      </c>
      <c r="N78" s="29">
        <f>RawMonthlyData!Z75</f>
        <v>41030</v>
      </c>
      <c r="O78" s="28">
        <f ca="1">RawMonthlyData!AA75</f>
        <v>1648</v>
      </c>
    </row>
    <row r="79" spans="3:15" ht="15" thickBot="1" x14ac:dyDescent="0.4">
      <c r="C79" s="3">
        <v>11</v>
      </c>
      <c r="D79" s="4">
        <v>39114</v>
      </c>
      <c r="E79" s="5">
        <v>2465</v>
      </c>
      <c r="F79" s="8">
        <f t="shared" si="6"/>
        <v>2916.75</v>
      </c>
      <c r="G79" s="5">
        <f t="shared" si="2"/>
        <v>2924.5</v>
      </c>
      <c r="H79" s="15">
        <f t="shared" si="3"/>
        <v>0.84287912463669001</v>
      </c>
      <c r="I79" s="6">
        <v>0.82840000000000003</v>
      </c>
      <c r="J79" s="17">
        <f t="shared" si="4"/>
        <v>0.82897988</v>
      </c>
      <c r="K79" s="15">
        <f>(J79)*(G95)+(1-G95)</f>
        <v>0.83069008119999999</v>
      </c>
      <c r="L79" s="15">
        <f t="shared" si="5"/>
        <v>0.83069008119999999</v>
      </c>
      <c r="N79" s="29">
        <f>RawMonthlyData!Z76</f>
        <v>41061</v>
      </c>
      <c r="O79" s="28">
        <f ca="1">RawMonthlyData!AA76</f>
        <v>3849</v>
      </c>
    </row>
    <row r="80" spans="3:15" ht="15" thickBot="1" x14ac:dyDescent="0.4">
      <c r="C80" s="3">
        <v>12</v>
      </c>
      <c r="D80" s="4">
        <v>39142</v>
      </c>
      <c r="E80" s="5">
        <v>1785</v>
      </c>
      <c r="F80" s="8">
        <f t="shared" si="6"/>
        <v>2932.25</v>
      </c>
      <c r="G80" s="5">
        <f t="shared" si="2"/>
        <v>2943.5</v>
      </c>
      <c r="H80" s="15">
        <f t="shared" si="3"/>
        <v>0.60642092746730081</v>
      </c>
      <c r="I80" s="6">
        <v>0.7026</v>
      </c>
      <c r="J80" s="16">
        <f t="shared" si="4"/>
        <v>0.70309181999999992</v>
      </c>
      <c r="K80" s="15">
        <f>(J80)*(G95)+(1-G95)</f>
        <v>0.70606090179999992</v>
      </c>
      <c r="L80" s="15">
        <f t="shared" si="5"/>
        <v>0.70606090179999992</v>
      </c>
      <c r="N80" s="29">
        <f>RawMonthlyData!Z77</f>
        <v>41091</v>
      </c>
      <c r="O80" s="28">
        <f ca="1">RawMonthlyData!AA77</f>
        <v>2357</v>
      </c>
    </row>
    <row r="81" spans="3:15" ht="15" thickBot="1" x14ac:dyDescent="0.4">
      <c r="C81" s="3">
        <v>13</v>
      </c>
      <c r="D81" s="4">
        <v>39173</v>
      </c>
      <c r="E81" s="5">
        <v>5356</v>
      </c>
      <c r="F81" s="8">
        <f t="shared" si="6"/>
        <v>2954.75</v>
      </c>
      <c r="G81" s="5">
        <f t="shared" si="2"/>
        <v>2960.5</v>
      </c>
      <c r="H81" s="15">
        <f t="shared" si="3"/>
        <v>1.8091538591454146</v>
      </c>
      <c r="I81" s="6">
        <v>1.6983999999999999</v>
      </c>
      <c r="J81" s="16">
        <f t="shared" si="4"/>
        <v>1.6995888799999999</v>
      </c>
      <c r="K81" s="15">
        <f>(J81)*(G95)+(1-G95)</f>
        <v>1.6925929912</v>
      </c>
      <c r="L81" s="15">
        <f t="shared" si="5"/>
        <v>1.6925929912</v>
      </c>
      <c r="N81" s="29">
        <f>RawMonthlyData!Z78</f>
        <v>41122</v>
      </c>
      <c r="O81" s="28">
        <f ca="1">RawMonthlyData!AA78</f>
        <v>2431</v>
      </c>
    </row>
    <row r="82" spans="3:15" ht="15" thickBot="1" x14ac:dyDescent="0.4">
      <c r="C82" s="3">
        <v>14</v>
      </c>
      <c r="D82" s="4">
        <v>39203</v>
      </c>
      <c r="E82" s="6">
        <v>998</v>
      </c>
      <c r="F82" s="8">
        <f t="shared" si="6"/>
        <v>2966.25</v>
      </c>
      <c r="G82" s="5">
        <f t="shared" si="2"/>
        <v>2962.791666666667</v>
      </c>
      <c r="H82" s="15">
        <f t="shared" si="3"/>
        <v>0.33684447382114274</v>
      </c>
      <c r="I82" s="6">
        <v>0.39150000000000001</v>
      </c>
      <c r="J82" s="16">
        <f t="shared" si="4"/>
        <v>0.39177404999999998</v>
      </c>
      <c r="K82" s="15">
        <f>(J82)*(G95)+(1-G95)</f>
        <v>0.3978563095</v>
      </c>
      <c r="L82" s="15">
        <f t="shared" si="5"/>
        <v>0.3978563095</v>
      </c>
      <c r="N82" s="29">
        <f>RawMonthlyData!Z79</f>
        <v>41153</v>
      </c>
      <c r="O82" s="28">
        <f ca="1">RawMonthlyData!AA79</f>
        <v>3949</v>
      </c>
    </row>
    <row r="83" spans="3:15" ht="15" thickBot="1" x14ac:dyDescent="0.4">
      <c r="C83" s="3">
        <v>15</v>
      </c>
      <c r="D83" s="4">
        <v>39234</v>
      </c>
      <c r="E83" s="5">
        <v>3528</v>
      </c>
      <c r="F83" s="8">
        <f t="shared" si="6"/>
        <v>2959.3333333333335</v>
      </c>
      <c r="G83" s="5">
        <f t="shared" si="2"/>
        <v>2976.375</v>
      </c>
      <c r="H83" s="15">
        <f t="shared" si="3"/>
        <v>1.1853345092604259</v>
      </c>
      <c r="I83" s="6">
        <v>1.2112000000000001</v>
      </c>
      <c r="J83" s="17">
        <f t="shared" si="4"/>
        <v>1.2120478399999999</v>
      </c>
      <c r="K83" s="15">
        <f>(J83)*(G95)+(1-G95)</f>
        <v>1.2099273615999999</v>
      </c>
      <c r="L83" s="15">
        <f t="shared" si="5"/>
        <v>1.2099273615999999</v>
      </c>
      <c r="N83" s="29">
        <f>RawMonthlyData!Z80</f>
        <v>41183</v>
      </c>
      <c r="O83" s="28">
        <f ca="1">RawMonthlyData!AA80</f>
        <v>2552</v>
      </c>
    </row>
    <row r="84" spans="3:15" ht="15" thickBot="1" x14ac:dyDescent="0.4">
      <c r="C84" s="3">
        <v>16</v>
      </c>
      <c r="D84" s="4">
        <v>39264</v>
      </c>
      <c r="E84" s="5">
        <v>1995</v>
      </c>
      <c r="F84" s="8">
        <f t="shared" si="6"/>
        <v>2993.4166666666665</v>
      </c>
      <c r="G84" s="5">
        <f t="shared" si="2"/>
        <v>3006</v>
      </c>
      <c r="H84" s="15">
        <f>(E84/G84)</f>
        <v>0.66367265469061876</v>
      </c>
      <c r="I84" s="6">
        <v>0.70940000000000003</v>
      </c>
      <c r="J84" s="16">
        <f t="shared" si="4"/>
        <v>0.70989658</v>
      </c>
      <c r="K84" s="15">
        <f>(J84)*(G95)+(1-G95)</f>
        <v>0.71279761419999998</v>
      </c>
      <c r="L84" s="15">
        <f t="shared" si="5"/>
        <v>0.71279761419999998</v>
      </c>
      <c r="N84" s="29">
        <f>RawMonthlyData!Z81</f>
        <v>41214</v>
      </c>
      <c r="O84" s="28">
        <f ca="1">RawMonthlyData!AA81</f>
        <v>1834</v>
      </c>
    </row>
    <row r="85" spans="3:15" ht="15" thickBot="1" x14ac:dyDescent="0.4">
      <c r="C85" s="3">
        <v>17</v>
      </c>
      <c r="D85" s="4">
        <v>39295</v>
      </c>
      <c r="E85" s="5">
        <v>2235</v>
      </c>
      <c r="F85" s="8">
        <f t="shared" si="6"/>
        <v>3018.5833333333335</v>
      </c>
      <c r="G85" s="5">
        <f t="shared" si="2"/>
        <v>3015.0833333333335</v>
      </c>
      <c r="H85" s="15">
        <f t="shared" si="3"/>
        <v>0.74127304386280091</v>
      </c>
      <c r="I85" s="6">
        <v>0.71909999999999996</v>
      </c>
      <c r="J85" s="16">
        <f t="shared" si="4"/>
        <v>0.71960336999999985</v>
      </c>
      <c r="K85" s="15">
        <f>(J85)*(G95)+(1-G95)</f>
        <v>0.72240733629999987</v>
      </c>
      <c r="L85" s="15">
        <f t="shared" si="5"/>
        <v>0.72240733629999987</v>
      </c>
      <c r="N85" s="29">
        <f>RawMonthlyData!Z82</f>
        <v>41244</v>
      </c>
      <c r="O85" s="28">
        <f ca="1">RawMonthlyData!AA82</f>
        <v>4039</v>
      </c>
    </row>
    <row r="86" spans="3:15" ht="15" thickBot="1" x14ac:dyDescent="0.4">
      <c r="C86" s="3">
        <v>18</v>
      </c>
      <c r="D86" s="4">
        <v>39326</v>
      </c>
      <c r="E86" s="5">
        <v>3643</v>
      </c>
      <c r="F86" s="8">
        <f t="shared" si="6"/>
        <v>3011.5833333333335</v>
      </c>
      <c r="G86" s="5">
        <f>(SUM(F86:F87))/2</f>
        <v>3029.291666666667</v>
      </c>
      <c r="H86" s="15">
        <f t="shared" si="3"/>
        <v>1.2025913648680246</v>
      </c>
      <c r="I86" s="6">
        <v>1.1975</v>
      </c>
      <c r="J86" s="16">
        <f>(I86*(1.0007))</f>
        <v>1.1983382499999999</v>
      </c>
      <c r="K86" s="15">
        <f>(J86)*(G95)+(1-G95)</f>
        <v>1.1963548675</v>
      </c>
      <c r="L86" s="15">
        <f t="shared" si="5"/>
        <v>1.1963548675</v>
      </c>
      <c r="N86" s="29">
        <f>RawMonthlyData!Z83</f>
        <v>41275</v>
      </c>
      <c r="O86" s="28">
        <f ca="1">RawMonthlyData!AA83</f>
        <v>7568</v>
      </c>
    </row>
    <row r="87" spans="3:15" ht="15" thickBot="1" x14ac:dyDescent="0.4">
      <c r="C87" s="3">
        <v>19</v>
      </c>
      <c r="D87" s="4">
        <v>39356</v>
      </c>
      <c r="E87" s="5">
        <v>2270</v>
      </c>
      <c r="F87" s="8">
        <f>(SUM(E87,E81:E86,E88:E92))/12</f>
        <v>3047</v>
      </c>
      <c r="G87" s="5"/>
      <c r="H87" s="6"/>
      <c r="I87" s="2"/>
      <c r="J87" s="7"/>
      <c r="K87" s="2"/>
      <c r="L87" s="15">
        <f>K75</f>
        <v>0.71279761419999998</v>
      </c>
      <c r="N87" s="29">
        <f>RawMonthlyData!Z84</f>
        <v>41306</v>
      </c>
      <c r="O87" s="28">
        <f ca="1">RawMonthlyData!AA84</f>
        <v>2450</v>
      </c>
    </row>
    <row r="88" spans="3:15" ht="15" thickBot="1" x14ac:dyDescent="0.4">
      <c r="C88" s="3">
        <v>20</v>
      </c>
      <c r="D88" s="4">
        <v>39387</v>
      </c>
      <c r="E88" s="5">
        <v>1338</v>
      </c>
      <c r="F88" s="8"/>
      <c r="G88" s="5"/>
      <c r="H88" s="6"/>
      <c r="I88" s="2"/>
      <c r="J88" s="7"/>
      <c r="K88" s="2"/>
      <c r="L88" s="15">
        <f t="shared" ref="L88:L92" si="7">K76</f>
        <v>0.53546356719999999</v>
      </c>
      <c r="N88" s="29">
        <f>RawMonthlyData!Z85</f>
        <v>41334</v>
      </c>
      <c r="O88" s="28">
        <f ca="1">RawMonthlyData!AA85</f>
        <v>2416</v>
      </c>
    </row>
    <row r="89" spans="3:15" ht="15" thickBot="1" x14ac:dyDescent="0.4">
      <c r="C89" s="3">
        <v>21</v>
      </c>
      <c r="D89" s="4">
        <v>39417</v>
      </c>
      <c r="E89" s="5">
        <v>3492</v>
      </c>
      <c r="F89" s="8"/>
      <c r="G89" s="5"/>
      <c r="H89" s="6"/>
      <c r="I89" s="2"/>
      <c r="J89" s="7"/>
      <c r="K89" s="2"/>
      <c r="L89" s="15">
        <f t="shared" si="7"/>
        <v>1.1741633442999999</v>
      </c>
      <c r="N89" s="29">
        <f>RawMonthlyData!Z86</f>
        <v>41365</v>
      </c>
      <c r="O89" s="28">
        <f ca="1">RawMonthlyData!AA86</f>
        <v>6657</v>
      </c>
    </row>
    <row r="90" spans="3:15" ht="15" thickBot="1" x14ac:dyDescent="0.4">
      <c r="C90" s="3">
        <v>22</v>
      </c>
      <c r="D90" s="4">
        <v>39448</v>
      </c>
      <c r="E90" s="5">
        <v>7118</v>
      </c>
      <c r="F90" s="8"/>
      <c r="G90" s="5"/>
      <c r="H90" s="6"/>
      <c r="I90" s="2"/>
      <c r="J90" s="7"/>
      <c r="K90" s="2"/>
      <c r="L90" s="15">
        <f t="shared" si="7"/>
        <v>2.1091793977000002</v>
      </c>
      <c r="N90" s="29">
        <f>RawMonthlyData!Z87</f>
        <v>41395</v>
      </c>
      <c r="O90" s="28">
        <f ca="1">RawMonthlyData!AA87</f>
        <v>2387</v>
      </c>
    </row>
    <row r="91" spans="3:15" ht="15" thickBot="1" x14ac:dyDescent="0.4">
      <c r="C91" s="3">
        <v>23</v>
      </c>
      <c r="D91" s="4">
        <v>39479</v>
      </c>
      <c r="E91" s="5">
        <v>2381</v>
      </c>
      <c r="F91" s="8"/>
      <c r="G91" s="5"/>
      <c r="H91" s="6"/>
      <c r="I91" s="2"/>
      <c r="J91" s="7"/>
      <c r="K91" s="2"/>
      <c r="L91" s="15">
        <f t="shared" si="7"/>
        <v>0.83069008119999999</v>
      </c>
      <c r="N91" s="29">
        <f>RawMonthlyData!Z88</f>
        <v>41426</v>
      </c>
      <c r="O91" s="28">
        <f ca="1">RawMonthlyData!AA88</f>
        <v>3826</v>
      </c>
    </row>
    <row r="92" spans="3:15" ht="15" thickBot="1" x14ac:dyDescent="0.4">
      <c r="C92" s="10">
        <v>24</v>
      </c>
      <c r="D92" s="11">
        <v>39508</v>
      </c>
      <c r="E92" s="12">
        <v>2210</v>
      </c>
      <c r="F92" s="8"/>
      <c r="G92" s="12"/>
      <c r="H92" s="13"/>
      <c r="I92" s="1"/>
      <c r="J92" s="14"/>
      <c r="K92" s="1"/>
      <c r="L92" s="15">
        <f t="shared" si="7"/>
        <v>0.70606090179999992</v>
      </c>
      <c r="N92" s="29"/>
    </row>
    <row r="93" spans="3:15" ht="15" thickBot="1" x14ac:dyDescent="0.4">
      <c r="C93" s="94" t="s">
        <v>1</v>
      </c>
      <c r="D93" s="95"/>
      <c r="E93" s="95"/>
      <c r="F93" s="95"/>
      <c r="G93" s="95"/>
      <c r="H93" s="95"/>
      <c r="I93" s="95"/>
      <c r="J93" s="95"/>
      <c r="K93" s="95"/>
      <c r="L93" s="96"/>
    </row>
    <row r="94" spans="3:15" ht="15" thickBot="1" x14ac:dyDescent="0.4">
      <c r="C94" s="91" t="s">
        <v>2</v>
      </c>
      <c r="D94" s="92"/>
      <c r="E94" s="92"/>
      <c r="F94" s="93"/>
      <c r="G94" s="91" t="s">
        <v>3</v>
      </c>
      <c r="H94" s="92"/>
      <c r="I94" s="92"/>
      <c r="J94" s="93"/>
      <c r="K94" s="91" t="s">
        <v>4</v>
      </c>
      <c r="L94" s="93"/>
    </row>
    <row r="95" spans="3:15" ht="15" thickBot="1" x14ac:dyDescent="0.4">
      <c r="C95" s="97">
        <v>1</v>
      </c>
      <c r="D95" s="99"/>
      <c r="E95" s="99"/>
      <c r="F95" s="98"/>
      <c r="G95" s="97">
        <v>0.99</v>
      </c>
      <c r="H95" s="99"/>
      <c r="I95" s="99"/>
      <c r="J95" s="98"/>
      <c r="K95" s="97">
        <v>1</v>
      </c>
      <c r="L95" s="98"/>
    </row>
    <row r="97" spans="12:12" x14ac:dyDescent="0.35">
      <c r="L97"/>
    </row>
    <row r="98" spans="12:12" x14ac:dyDescent="0.35">
      <c r="L98"/>
    </row>
    <row r="99" spans="12:12" x14ac:dyDescent="0.35">
      <c r="L99"/>
    </row>
    <row r="100" spans="12:12" x14ac:dyDescent="0.35">
      <c r="L100"/>
    </row>
    <row r="101" spans="12:12" x14ac:dyDescent="0.35">
      <c r="L101"/>
    </row>
    <row r="102" spans="12:12" x14ac:dyDescent="0.35">
      <c r="L102"/>
    </row>
    <row r="103" spans="12:12" x14ac:dyDescent="0.35">
      <c r="L103"/>
    </row>
    <row r="104" spans="12:12" x14ac:dyDescent="0.35">
      <c r="L104"/>
    </row>
    <row r="105" spans="12:12" x14ac:dyDescent="0.35">
      <c r="L105"/>
    </row>
    <row r="106" spans="12:12" x14ac:dyDescent="0.35">
      <c r="L106"/>
    </row>
    <row r="107" spans="12:12" x14ac:dyDescent="0.35">
      <c r="L107"/>
    </row>
    <row r="108" spans="12:12" x14ac:dyDescent="0.35">
      <c r="L108"/>
    </row>
    <row r="109" spans="12:12" x14ac:dyDescent="0.35">
      <c r="L109"/>
    </row>
    <row r="110" spans="12:12" x14ac:dyDescent="0.35">
      <c r="L110"/>
    </row>
    <row r="111" spans="12:12" x14ac:dyDescent="0.35">
      <c r="L111"/>
    </row>
    <row r="112" spans="12:12" x14ac:dyDescent="0.35">
      <c r="L112"/>
    </row>
    <row r="113" spans="12:12" x14ac:dyDescent="0.35">
      <c r="L113"/>
    </row>
    <row r="114" spans="12:12" x14ac:dyDescent="0.35">
      <c r="L114"/>
    </row>
    <row r="115" spans="12:12" x14ac:dyDescent="0.35">
      <c r="L115"/>
    </row>
    <row r="116" spans="12:12" x14ac:dyDescent="0.35">
      <c r="L116"/>
    </row>
    <row r="117" spans="12:12" x14ac:dyDescent="0.35">
      <c r="L117"/>
    </row>
    <row r="118" spans="12:12" x14ac:dyDescent="0.35">
      <c r="L118"/>
    </row>
    <row r="119" spans="12:12" x14ac:dyDescent="0.35">
      <c r="L119"/>
    </row>
    <row r="120" spans="12:12" x14ac:dyDescent="0.35">
      <c r="L120"/>
    </row>
    <row r="121" spans="12:12" x14ac:dyDescent="0.35">
      <c r="L121"/>
    </row>
    <row r="122" spans="12:12" x14ac:dyDescent="0.35">
      <c r="L122"/>
    </row>
    <row r="123" spans="12:12" x14ac:dyDescent="0.35">
      <c r="L123"/>
    </row>
    <row r="124" spans="12:12" x14ac:dyDescent="0.35">
      <c r="L124"/>
    </row>
    <row r="125" spans="12:12" x14ac:dyDescent="0.35">
      <c r="L125"/>
    </row>
    <row r="126" spans="12:12" x14ac:dyDescent="0.35">
      <c r="L126"/>
    </row>
    <row r="127" spans="12:12" x14ac:dyDescent="0.35">
      <c r="L127"/>
    </row>
    <row r="128" spans="12:12" x14ac:dyDescent="0.35">
      <c r="L128"/>
    </row>
    <row r="129" spans="12:12" x14ac:dyDescent="0.35">
      <c r="L129"/>
    </row>
    <row r="130" spans="12:12" x14ac:dyDescent="0.35">
      <c r="L130"/>
    </row>
    <row r="131" spans="12:12" x14ac:dyDescent="0.35">
      <c r="L131"/>
    </row>
    <row r="132" spans="12:12" x14ac:dyDescent="0.35">
      <c r="L132"/>
    </row>
  </sheetData>
  <mergeCells count="42">
    <mergeCell ref="K95:L95"/>
    <mergeCell ref="C95:F95"/>
    <mergeCell ref="G95:J95"/>
    <mergeCell ref="C65:C68"/>
    <mergeCell ref="E65:E68"/>
    <mergeCell ref="L65:L68"/>
    <mergeCell ref="C94:F94"/>
    <mergeCell ref="G94:J94"/>
    <mergeCell ref="C93:L93"/>
    <mergeCell ref="K94:L94"/>
    <mergeCell ref="K65:K68"/>
    <mergeCell ref="D65:D68"/>
    <mergeCell ref="F65:F68"/>
    <mergeCell ref="G65:G68"/>
    <mergeCell ref="H65:H68"/>
    <mergeCell ref="I65:I68"/>
    <mergeCell ref="J65:J68"/>
    <mergeCell ref="C2:G2"/>
    <mergeCell ref="B11:K12"/>
    <mergeCell ref="B14:F14"/>
    <mergeCell ref="N3:O3"/>
    <mergeCell ref="B6:D6"/>
    <mergeCell ref="B26:E26"/>
    <mergeCell ref="B16:F16"/>
    <mergeCell ref="B18:F18"/>
    <mergeCell ref="B21:K24"/>
    <mergeCell ref="B8:D8"/>
    <mergeCell ref="C59:D59"/>
    <mergeCell ref="C60:D60"/>
    <mergeCell ref="C61:D61"/>
    <mergeCell ref="B64:M64"/>
    <mergeCell ref="B29:K31"/>
    <mergeCell ref="C54:D54"/>
    <mergeCell ref="C55:D55"/>
    <mergeCell ref="C56:D56"/>
    <mergeCell ref="C57:D57"/>
    <mergeCell ref="C58:D58"/>
    <mergeCell ref="B47:J48"/>
    <mergeCell ref="C50:D50"/>
    <mergeCell ref="C51:D51"/>
    <mergeCell ref="C52:D52"/>
    <mergeCell ref="C53:D53"/>
  </mergeCells>
  <phoneticPr fontId="3" type="noConversion"/>
  <pageMargins left="0.7" right="0.7" top="0.75" bottom="0.75" header="0.3" footer="0.3"/>
  <pageSetup orientation="portrait" r:id="rId1"/>
  <ignoredErrors>
    <ignoredError sqref="E5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890BD-B0E8-42E2-92A6-FF140B994728}">
  <dimension ref="A1:AA88"/>
  <sheetViews>
    <sheetView workbookViewId="0">
      <pane xSplit="3" ySplit="1" topLeftCell="D2" activePane="bottomRight" state="frozen"/>
      <selection pane="topRight" activeCell="D1" sqref="D1"/>
      <selection pane="bottomLeft" activeCell="A2" sqref="A2"/>
      <selection pane="bottomRight" activeCell="Z2" sqref="Z2"/>
    </sheetView>
  </sheetViews>
  <sheetFormatPr defaultRowHeight="14.5" x14ac:dyDescent="0.35"/>
  <cols>
    <col min="1" max="1" width="5" bestFit="1" customWidth="1"/>
    <col min="2" max="2" width="7" bestFit="1" customWidth="1"/>
    <col min="3" max="3" width="12.08984375" style="24" customWidth="1"/>
    <col min="4" max="5" width="10.54296875" bestFit="1" customWidth="1"/>
    <col min="6" max="6" width="9" customWidth="1"/>
    <col min="7" max="7" width="10.54296875" bestFit="1" customWidth="1"/>
    <col min="8" max="9" width="9" bestFit="1" customWidth="1"/>
    <col min="10" max="10" width="10.54296875" bestFit="1" customWidth="1"/>
    <col min="11" max="11" width="10.26953125" customWidth="1"/>
    <col min="12" max="12" width="8.7265625" customWidth="1"/>
    <col min="13" max="13" width="18.81640625" customWidth="1"/>
    <col min="16" max="16" width="16.54296875" customWidth="1"/>
    <col min="17" max="17" width="10.26953125" bestFit="1" customWidth="1"/>
    <col min="18" max="18" width="14.54296875" customWidth="1"/>
    <col min="19" max="19" width="11.54296875" customWidth="1"/>
    <col min="20" max="24" width="10.26953125" bestFit="1" customWidth="1"/>
    <col min="26" max="26" width="9.7265625" bestFit="1" customWidth="1"/>
    <col min="27" max="27" width="8.1796875" bestFit="1" customWidth="1"/>
    <col min="28" max="28" width="10.81640625" customWidth="1"/>
    <col min="31" max="31" width="12.54296875" bestFit="1" customWidth="1"/>
    <col min="32" max="32" width="10.81640625" bestFit="1" customWidth="1"/>
    <col min="34" max="34" width="9.7265625" bestFit="1" customWidth="1"/>
    <col min="41" max="41" width="11" customWidth="1"/>
    <col min="43" max="43" width="9.54296875" bestFit="1" customWidth="1"/>
    <col min="47" max="47" width="10.81640625" bestFit="1" customWidth="1"/>
    <col min="53" max="53" width="10.26953125" bestFit="1" customWidth="1"/>
    <col min="54" max="54" width="8.1796875" customWidth="1"/>
    <col min="61" max="61" width="9.1796875" customWidth="1"/>
  </cols>
  <sheetData>
    <row r="1" spans="1:27" s="20" customFormat="1" ht="43.5" x14ac:dyDescent="0.35">
      <c r="A1" s="20" t="s">
        <v>15</v>
      </c>
      <c r="B1" s="20" t="s">
        <v>16</v>
      </c>
      <c r="C1" s="20" t="s">
        <v>48</v>
      </c>
      <c r="D1" s="20" t="s">
        <v>47</v>
      </c>
      <c r="E1" s="20" t="s">
        <v>46</v>
      </c>
      <c r="F1" s="20" t="s">
        <v>45</v>
      </c>
      <c r="G1" s="20" t="s">
        <v>44</v>
      </c>
      <c r="H1" s="20" t="s">
        <v>43</v>
      </c>
      <c r="I1" s="20" t="s">
        <v>42</v>
      </c>
      <c r="J1" s="20" t="s">
        <v>41</v>
      </c>
      <c r="K1" s="20">
        <v>1000</v>
      </c>
      <c r="L1" s="20">
        <v>1</v>
      </c>
      <c r="M1" s="27" t="str">
        <f ca="1">INDIRECT($K$2&amp;L1)</f>
        <v>Personal Income Tax</v>
      </c>
      <c r="Q1" s="20" t="s">
        <v>40</v>
      </c>
      <c r="R1" s="20">
        <v>1</v>
      </c>
      <c r="S1" s="20" t="str">
        <f ca="1">INDIRECT(Q1&amp;R1)</f>
        <v>Personal Income Tax</v>
      </c>
      <c r="Y1" s="20" t="s">
        <v>39</v>
      </c>
      <c r="Z1" s="20" t="s">
        <v>15</v>
      </c>
      <c r="AA1" s="20" t="s">
        <v>38</v>
      </c>
    </row>
    <row r="2" spans="1:27" x14ac:dyDescent="0.35">
      <c r="A2">
        <f>[1]CollectfromSources!B4</f>
        <v>2006</v>
      </c>
      <c r="B2" t="str">
        <f>[1]CollectfromSources!C4</f>
        <v>04</v>
      </c>
      <c r="C2" s="25">
        <f t="shared" ref="C2:C33" si="0">DATE(A2,B2,1)</f>
        <v>38808</v>
      </c>
      <c r="D2" s="23">
        <v>892871</v>
      </c>
      <c r="E2" s="23">
        <v>741046</v>
      </c>
      <c r="F2" s="23">
        <f t="shared" ref="F2:F33" si="1">D2-E2</f>
        <v>151825</v>
      </c>
      <c r="G2" s="23">
        <v>5559589</v>
      </c>
      <c r="I2" s="23">
        <v>206482</v>
      </c>
      <c r="J2" s="23">
        <v>403133.54700000002</v>
      </c>
      <c r="K2" s="26" t="s">
        <v>37</v>
      </c>
      <c r="L2" s="23">
        <v>2</v>
      </c>
      <c r="M2">
        <f t="shared" ref="M2:M33" ca="1" si="2">INDIRECT($K$2&amp;L2)/K$1</f>
        <v>5559.5889999999999</v>
      </c>
      <c r="P2" s="23">
        <v>1</v>
      </c>
      <c r="R2">
        <f t="shared" ref="R2:X2" si="3">Q13+1</f>
        <v>11</v>
      </c>
      <c r="S2">
        <f t="shared" si="3"/>
        <v>23</v>
      </c>
      <c r="T2">
        <f t="shared" si="3"/>
        <v>35</v>
      </c>
      <c r="U2">
        <f t="shared" si="3"/>
        <v>47</v>
      </c>
      <c r="V2">
        <f t="shared" si="3"/>
        <v>59</v>
      </c>
      <c r="W2">
        <f t="shared" si="3"/>
        <v>71</v>
      </c>
      <c r="X2">
        <f t="shared" si="3"/>
        <v>83</v>
      </c>
      <c r="Z2" s="21">
        <f t="shared" ref="Z2:Z33" si="4">C2</f>
        <v>38808</v>
      </c>
      <c r="AA2" s="22">
        <f t="shared" ref="AA2:AA33" ca="1" si="5">ROUND(M2,0)</f>
        <v>5560</v>
      </c>
    </row>
    <row r="3" spans="1:27" x14ac:dyDescent="0.35">
      <c r="A3">
        <f>[1]CollectfromSources!B5</f>
        <v>2006</v>
      </c>
      <c r="B3" t="str">
        <f>[1]CollectfromSources!C5</f>
        <v>05</v>
      </c>
      <c r="C3" s="25">
        <f t="shared" si="0"/>
        <v>38838</v>
      </c>
      <c r="D3" s="23">
        <v>880667</v>
      </c>
      <c r="E3" s="23">
        <v>727314</v>
      </c>
      <c r="F3" s="23">
        <f t="shared" si="1"/>
        <v>153353</v>
      </c>
      <c r="G3" s="23">
        <v>918237</v>
      </c>
      <c r="I3" s="23">
        <v>162739</v>
      </c>
      <c r="J3" s="23">
        <v>170809.45300000001</v>
      </c>
      <c r="L3" s="23">
        <v>3</v>
      </c>
      <c r="M3">
        <f t="shared" ca="1" si="2"/>
        <v>918.23699999999997</v>
      </c>
      <c r="P3" s="23">
        <v>2</v>
      </c>
      <c r="R3">
        <f t="shared" ref="R3:X10" si="6">R2+1</f>
        <v>12</v>
      </c>
      <c r="S3">
        <f t="shared" si="6"/>
        <v>24</v>
      </c>
      <c r="T3">
        <f t="shared" si="6"/>
        <v>36</v>
      </c>
      <c r="U3">
        <f t="shared" si="6"/>
        <v>48</v>
      </c>
      <c r="V3">
        <f t="shared" si="6"/>
        <v>60</v>
      </c>
      <c r="W3">
        <f t="shared" si="6"/>
        <v>72</v>
      </c>
      <c r="X3">
        <f t="shared" si="6"/>
        <v>84</v>
      </c>
      <c r="Z3" s="21">
        <f t="shared" si="4"/>
        <v>38838</v>
      </c>
      <c r="AA3" s="22">
        <f t="shared" ca="1" si="5"/>
        <v>918</v>
      </c>
    </row>
    <row r="4" spans="1:27" x14ac:dyDescent="0.35">
      <c r="A4">
        <f>[1]CollectfromSources!B6</f>
        <v>2006</v>
      </c>
      <c r="B4" t="str">
        <f>[1]CollectfromSources!C6</f>
        <v>06</v>
      </c>
      <c r="C4" s="25">
        <f t="shared" si="0"/>
        <v>38869</v>
      </c>
      <c r="D4" s="23">
        <v>1240472</v>
      </c>
      <c r="E4" s="23">
        <v>1057972</v>
      </c>
      <c r="F4" s="23">
        <f t="shared" si="1"/>
        <v>182500</v>
      </c>
      <c r="G4" s="23">
        <v>3191152</v>
      </c>
      <c r="I4" s="23">
        <v>192330</v>
      </c>
      <c r="J4" s="23">
        <v>1109083</v>
      </c>
      <c r="L4" s="23">
        <v>4</v>
      </c>
      <c r="M4">
        <f t="shared" ca="1" si="2"/>
        <v>3191.152</v>
      </c>
      <c r="P4" s="23">
        <v>3</v>
      </c>
      <c r="Q4">
        <v>1</v>
      </c>
      <c r="R4">
        <f t="shared" si="6"/>
        <v>13</v>
      </c>
      <c r="S4">
        <f t="shared" si="6"/>
        <v>25</v>
      </c>
      <c r="T4">
        <f t="shared" si="6"/>
        <v>37</v>
      </c>
      <c r="U4">
        <f t="shared" si="6"/>
        <v>49</v>
      </c>
      <c r="V4">
        <f t="shared" si="6"/>
        <v>61</v>
      </c>
      <c r="W4">
        <f t="shared" si="6"/>
        <v>73</v>
      </c>
      <c r="X4">
        <f t="shared" si="6"/>
        <v>85</v>
      </c>
      <c r="Z4" s="21">
        <f t="shared" si="4"/>
        <v>38869</v>
      </c>
      <c r="AA4" s="22">
        <f t="shared" ca="1" si="5"/>
        <v>3191</v>
      </c>
    </row>
    <row r="5" spans="1:27" x14ac:dyDescent="0.35">
      <c r="A5">
        <f>[1]CollectfromSources!B7</f>
        <v>2006</v>
      </c>
      <c r="B5" t="str">
        <f>[1]CollectfromSources!C7</f>
        <v>07</v>
      </c>
      <c r="C5" s="25">
        <f t="shared" si="0"/>
        <v>38899</v>
      </c>
      <c r="D5" s="23">
        <v>933023</v>
      </c>
      <c r="E5" s="23">
        <v>768090</v>
      </c>
      <c r="F5" s="23">
        <f t="shared" si="1"/>
        <v>164933</v>
      </c>
      <c r="G5" s="23">
        <v>1786283</v>
      </c>
      <c r="I5" s="23">
        <v>196446</v>
      </c>
      <c r="J5" s="23">
        <v>216729</v>
      </c>
      <c r="L5" s="23">
        <v>5</v>
      </c>
      <c r="M5">
        <f t="shared" ca="1" si="2"/>
        <v>1786.2829999999999</v>
      </c>
      <c r="P5" s="23">
        <v>4</v>
      </c>
      <c r="Q5">
        <f t="shared" ref="Q5:Q13" si="7">Q4+1</f>
        <v>2</v>
      </c>
      <c r="R5">
        <f t="shared" si="6"/>
        <v>14</v>
      </c>
      <c r="S5">
        <f t="shared" si="6"/>
        <v>26</v>
      </c>
      <c r="T5">
        <f t="shared" si="6"/>
        <v>38</v>
      </c>
      <c r="U5">
        <f t="shared" si="6"/>
        <v>50</v>
      </c>
      <c r="V5">
        <f t="shared" si="6"/>
        <v>62</v>
      </c>
      <c r="W5">
        <f t="shared" si="6"/>
        <v>74</v>
      </c>
      <c r="X5">
        <f t="shared" si="6"/>
        <v>86</v>
      </c>
      <c r="Z5" s="21">
        <f t="shared" si="4"/>
        <v>38899</v>
      </c>
      <c r="AA5" s="22">
        <f t="shared" ca="1" si="5"/>
        <v>1786</v>
      </c>
    </row>
    <row r="6" spans="1:27" x14ac:dyDescent="0.35">
      <c r="A6">
        <f>[1]CollectfromSources!B8</f>
        <v>2006</v>
      </c>
      <c r="B6" t="str">
        <f>[1]CollectfromSources!C8</f>
        <v>08</v>
      </c>
      <c r="C6" s="25">
        <f t="shared" si="0"/>
        <v>38930</v>
      </c>
      <c r="D6" s="23">
        <v>898775</v>
      </c>
      <c r="E6" s="23">
        <v>736907</v>
      </c>
      <c r="F6" s="23">
        <f t="shared" si="1"/>
        <v>161868</v>
      </c>
      <c r="G6" s="23">
        <v>2048833</v>
      </c>
      <c r="I6" s="23">
        <v>157635</v>
      </c>
      <c r="J6" s="23">
        <v>169367</v>
      </c>
      <c r="L6" s="23">
        <v>6</v>
      </c>
      <c r="M6">
        <f t="shared" ca="1" si="2"/>
        <v>2048.8330000000001</v>
      </c>
      <c r="P6" s="23">
        <v>5</v>
      </c>
      <c r="Q6">
        <f t="shared" si="7"/>
        <v>3</v>
      </c>
      <c r="R6">
        <f t="shared" si="6"/>
        <v>15</v>
      </c>
      <c r="S6">
        <f t="shared" si="6"/>
        <v>27</v>
      </c>
      <c r="T6">
        <f t="shared" si="6"/>
        <v>39</v>
      </c>
      <c r="U6">
        <f t="shared" si="6"/>
        <v>51</v>
      </c>
      <c r="V6">
        <f t="shared" si="6"/>
        <v>63</v>
      </c>
      <c r="W6">
        <f t="shared" si="6"/>
        <v>75</v>
      </c>
      <c r="X6">
        <f t="shared" si="6"/>
        <v>87</v>
      </c>
      <c r="Z6" s="21">
        <f t="shared" si="4"/>
        <v>38930</v>
      </c>
      <c r="AA6" s="22">
        <f t="shared" ca="1" si="5"/>
        <v>2049</v>
      </c>
    </row>
    <row r="7" spans="1:27" x14ac:dyDescent="0.35">
      <c r="A7">
        <f>[1]CollectfromSources!B9</f>
        <v>2006</v>
      </c>
      <c r="B7" t="str">
        <f>[1]CollectfromSources!C9</f>
        <v>09</v>
      </c>
      <c r="C7" s="25">
        <f t="shared" si="0"/>
        <v>38961</v>
      </c>
      <c r="D7" s="23">
        <v>1258939</v>
      </c>
      <c r="E7" s="23">
        <v>1081256</v>
      </c>
      <c r="F7" s="23">
        <f t="shared" si="1"/>
        <v>177683</v>
      </c>
      <c r="G7" s="23">
        <v>3373438</v>
      </c>
      <c r="I7" s="23">
        <v>149620</v>
      </c>
      <c r="J7" s="23">
        <v>1201687</v>
      </c>
      <c r="L7" s="23">
        <v>7</v>
      </c>
      <c r="M7">
        <f t="shared" ca="1" si="2"/>
        <v>3373.4380000000001</v>
      </c>
      <c r="P7" s="23">
        <v>6</v>
      </c>
      <c r="Q7">
        <f t="shared" si="7"/>
        <v>4</v>
      </c>
      <c r="R7">
        <f t="shared" si="6"/>
        <v>16</v>
      </c>
      <c r="S7">
        <f t="shared" si="6"/>
        <v>28</v>
      </c>
      <c r="T7">
        <f t="shared" si="6"/>
        <v>40</v>
      </c>
      <c r="U7">
        <f t="shared" si="6"/>
        <v>52</v>
      </c>
      <c r="V7">
        <f t="shared" si="6"/>
        <v>64</v>
      </c>
      <c r="W7">
        <f t="shared" si="6"/>
        <v>76</v>
      </c>
      <c r="X7">
        <f t="shared" si="6"/>
        <v>88</v>
      </c>
      <c r="Z7" s="21">
        <f t="shared" si="4"/>
        <v>38961</v>
      </c>
      <c r="AA7" s="22">
        <f t="shared" ca="1" si="5"/>
        <v>3373</v>
      </c>
    </row>
    <row r="8" spans="1:27" x14ac:dyDescent="0.35">
      <c r="A8">
        <f>[1]CollectfromSources!B10</f>
        <v>2006</v>
      </c>
      <c r="B8" t="str">
        <f>[1]CollectfromSources!C10</f>
        <v>10</v>
      </c>
      <c r="C8" s="25">
        <f t="shared" si="0"/>
        <v>38991</v>
      </c>
      <c r="D8" s="23">
        <v>909026</v>
      </c>
      <c r="E8" s="23">
        <v>750379</v>
      </c>
      <c r="F8" s="23">
        <f t="shared" si="1"/>
        <v>158647</v>
      </c>
      <c r="G8" s="23">
        <v>2132219</v>
      </c>
      <c r="I8" s="23">
        <v>188274</v>
      </c>
      <c r="J8" s="23">
        <v>672759</v>
      </c>
      <c r="L8" s="23">
        <v>8</v>
      </c>
      <c r="M8">
        <f t="shared" ca="1" si="2"/>
        <v>2132.2190000000001</v>
      </c>
      <c r="P8" s="23">
        <v>7</v>
      </c>
      <c r="Q8">
        <f t="shared" si="7"/>
        <v>5</v>
      </c>
      <c r="R8">
        <f t="shared" si="6"/>
        <v>17</v>
      </c>
      <c r="S8">
        <f t="shared" si="6"/>
        <v>29</v>
      </c>
      <c r="T8">
        <f t="shared" si="6"/>
        <v>41</v>
      </c>
      <c r="U8">
        <f t="shared" si="6"/>
        <v>53</v>
      </c>
      <c r="V8">
        <f t="shared" si="6"/>
        <v>65</v>
      </c>
      <c r="W8">
        <f t="shared" si="6"/>
        <v>77</v>
      </c>
      <c r="X8">
        <f t="shared" si="6"/>
        <v>89</v>
      </c>
      <c r="Z8" s="21">
        <f t="shared" si="4"/>
        <v>38991</v>
      </c>
      <c r="AA8" s="22">
        <f t="shared" ca="1" si="5"/>
        <v>2132</v>
      </c>
    </row>
    <row r="9" spans="1:27" x14ac:dyDescent="0.35">
      <c r="A9">
        <f>[1]CollectfromSources!B11</f>
        <v>2006</v>
      </c>
      <c r="B9" t="str">
        <f>[1]CollectfromSources!C11</f>
        <v>11</v>
      </c>
      <c r="C9" s="25">
        <f t="shared" si="0"/>
        <v>39022</v>
      </c>
      <c r="D9" s="23">
        <v>887734</v>
      </c>
      <c r="E9" s="23">
        <v>736826</v>
      </c>
      <c r="F9" s="23">
        <f t="shared" si="1"/>
        <v>150908</v>
      </c>
      <c r="G9" s="23">
        <v>1420769</v>
      </c>
      <c r="I9" s="23">
        <v>136972</v>
      </c>
      <c r="J9" s="23">
        <v>229780</v>
      </c>
      <c r="L9" s="23">
        <v>9</v>
      </c>
      <c r="M9">
        <f t="shared" ca="1" si="2"/>
        <v>1420.769</v>
      </c>
      <c r="P9" s="23">
        <v>8</v>
      </c>
      <c r="Q9">
        <f t="shared" si="7"/>
        <v>6</v>
      </c>
      <c r="R9">
        <f t="shared" si="6"/>
        <v>18</v>
      </c>
      <c r="S9">
        <f t="shared" si="6"/>
        <v>30</v>
      </c>
      <c r="T9">
        <f t="shared" si="6"/>
        <v>42</v>
      </c>
      <c r="U9">
        <f t="shared" si="6"/>
        <v>54</v>
      </c>
      <c r="V9">
        <f t="shared" si="6"/>
        <v>66</v>
      </c>
      <c r="W9">
        <f t="shared" si="6"/>
        <v>78</v>
      </c>
      <c r="X9">
        <f t="shared" si="6"/>
        <v>90</v>
      </c>
      <c r="Z9" s="21">
        <f t="shared" si="4"/>
        <v>39022</v>
      </c>
      <c r="AA9" s="22">
        <f t="shared" ca="1" si="5"/>
        <v>1421</v>
      </c>
    </row>
    <row r="10" spans="1:27" x14ac:dyDescent="0.35">
      <c r="A10">
        <f>[1]CollectfromSources!B12</f>
        <v>2006</v>
      </c>
      <c r="B10" t="str">
        <f>[1]CollectfromSources!C12</f>
        <v>12</v>
      </c>
      <c r="C10" s="25">
        <f t="shared" si="0"/>
        <v>39052</v>
      </c>
      <c r="D10" s="23">
        <v>1296206</v>
      </c>
      <c r="E10" s="23">
        <v>1127731</v>
      </c>
      <c r="F10" s="23">
        <f t="shared" si="1"/>
        <v>168475</v>
      </c>
      <c r="G10" s="23">
        <v>3083234</v>
      </c>
      <c r="I10" s="23">
        <v>293618</v>
      </c>
      <c r="J10" s="23">
        <v>1197710</v>
      </c>
      <c r="L10" s="23">
        <v>10</v>
      </c>
      <c r="M10">
        <f t="shared" ca="1" si="2"/>
        <v>3083.2339999999999</v>
      </c>
      <c r="P10" s="23">
        <v>9</v>
      </c>
      <c r="Q10">
        <f t="shared" si="7"/>
        <v>7</v>
      </c>
      <c r="R10">
        <f t="shared" si="6"/>
        <v>19</v>
      </c>
      <c r="S10">
        <f t="shared" si="6"/>
        <v>31</v>
      </c>
      <c r="T10">
        <f t="shared" si="6"/>
        <v>43</v>
      </c>
      <c r="U10">
        <f t="shared" si="6"/>
        <v>55</v>
      </c>
      <c r="V10">
        <f t="shared" si="6"/>
        <v>67</v>
      </c>
      <c r="W10">
        <f t="shared" si="6"/>
        <v>79</v>
      </c>
      <c r="X10">
        <f t="shared" si="6"/>
        <v>91</v>
      </c>
      <c r="Z10" s="21">
        <f t="shared" si="4"/>
        <v>39052</v>
      </c>
      <c r="AA10" s="22">
        <f t="shared" ca="1" si="5"/>
        <v>3083</v>
      </c>
    </row>
    <row r="11" spans="1:27" x14ac:dyDescent="0.35">
      <c r="A11">
        <f>[1]CollectfromSources!B13</f>
        <v>2007</v>
      </c>
      <c r="B11" t="str">
        <f>[1]CollectfromSources!C13</f>
        <v>01</v>
      </c>
      <c r="C11" s="25">
        <f t="shared" si="0"/>
        <v>39083</v>
      </c>
      <c r="D11" s="23">
        <v>954793</v>
      </c>
      <c r="E11" s="23">
        <v>787941</v>
      </c>
      <c r="F11" s="23">
        <f t="shared" si="1"/>
        <v>166852</v>
      </c>
      <c r="G11" s="23">
        <v>6816441</v>
      </c>
      <c r="I11" s="23">
        <v>124945</v>
      </c>
      <c r="J11" s="23">
        <v>188590</v>
      </c>
      <c r="L11" s="23">
        <v>11</v>
      </c>
      <c r="M11">
        <f t="shared" ca="1" si="2"/>
        <v>6816.4409999999998</v>
      </c>
      <c r="P11" s="23">
        <v>10</v>
      </c>
      <c r="Q11">
        <f t="shared" si="7"/>
        <v>8</v>
      </c>
      <c r="R11">
        <f t="shared" ref="R11:W13" si="8">R10+1</f>
        <v>20</v>
      </c>
      <c r="S11">
        <f t="shared" si="8"/>
        <v>32</v>
      </c>
      <c r="T11">
        <f t="shared" si="8"/>
        <v>44</v>
      </c>
      <c r="U11">
        <f t="shared" si="8"/>
        <v>56</v>
      </c>
      <c r="V11">
        <f t="shared" si="8"/>
        <v>68</v>
      </c>
      <c r="W11">
        <f t="shared" si="8"/>
        <v>80</v>
      </c>
      <c r="Z11" s="21">
        <f t="shared" si="4"/>
        <v>39083</v>
      </c>
      <c r="AA11" s="22">
        <f t="shared" ca="1" si="5"/>
        <v>6816</v>
      </c>
    </row>
    <row r="12" spans="1:27" x14ac:dyDescent="0.35">
      <c r="A12">
        <f>[1]CollectfromSources!B14</f>
        <v>2007</v>
      </c>
      <c r="B12" t="str">
        <f>[1]CollectfromSources!C14</f>
        <v>02</v>
      </c>
      <c r="C12" s="25">
        <f t="shared" si="0"/>
        <v>39114</v>
      </c>
      <c r="D12" s="23">
        <v>784342</v>
      </c>
      <c r="E12" s="23">
        <v>662735</v>
      </c>
      <c r="F12" s="23">
        <f t="shared" si="1"/>
        <v>121607</v>
      </c>
      <c r="G12" s="23">
        <v>2465152</v>
      </c>
      <c r="I12" s="23">
        <v>157682</v>
      </c>
      <c r="J12" s="23">
        <v>300596</v>
      </c>
      <c r="L12" s="23">
        <v>12</v>
      </c>
      <c r="M12">
        <f t="shared" ca="1" si="2"/>
        <v>2465.152</v>
      </c>
      <c r="P12" s="23">
        <v>11</v>
      </c>
      <c r="Q12">
        <f t="shared" si="7"/>
        <v>9</v>
      </c>
      <c r="R12">
        <f t="shared" si="8"/>
        <v>21</v>
      </c>
      <c r="S12">
        <f t="shared" si="8"/>
        <v>33</v>
      </c>
      <c r="T12">
        <f t="shared" si="8"/>
        <v>45</v>
      </c>
      <c r="U12">
        <f t="shared" si="8"/>
        <v>57</v>
      </c>
      <c r="V12">
        <f t="shared" si="8"/>
        <v>69</v>
      </c>
      <c r="W12">
        <f t="shared" si="8"/>
        <v>81</v>
      </c>
      <c r="Z12" s="21">
        <f t="shared" si="4"/>
        <v>39114</v>
      </c>
      <c r="AA12" s="22">
        <f t="shared" ca="1" si="5"/>
        <v>2465</v>
      </c>
    </row>
    <row r="13" spans="1:27" x14ac:dyDescent="0.35">
      <c r="A13">
        <f>[1]CollectfromSources!B15</f>
        <v>2007</v>
      </c>
      <c r="B13" t="str">
        <f>[1]CollectfromSources!C15</f>
        <v>03</v>
      </c>
      <c r="C13" s="25">
        <f t="shared" si="0"/>
        <v>39142</v>
      </c>
      <c r="D13" s="23">
        <v>1149675</v>
      </c>
      <c r="E13" s="23">
        <v>1015982</v>
      </c>
      <c r="F13" s="23">
        <f t="shared" si="1"/>
        <v>133693</v>
      </c>
      <c r="G13" s="23">
        <v>1784645</v>
      </c>
      <c r="I13" s="23">
        <v>130664</v>
      </c>
      <c r="J13" s="23">
        <v>1696981</v>
      </c>
      <c r="L13" s="23">
        <v>13</v>
      </c>
      <c r="M13">
        <f t="shared" ca="1" si="2"/>
        <v>1784.645</v>
      </c>
      <c r="P13" s="23">
        <v>12</v>
      </c>
      <c r="Q13">
        <f t="shared" si="7"/>
        <v>10</v>
      </c>
      <c r="R13">
        <f t="shared" si="8"/>
        <v>22</v>
      </c>
      <c r="S13">
        <f t="shared" si="8"/>
        <v>34</v>
      </c>
      <c r="T13">
        <f t="shared" si="8"/>
        <v>46</v>
      </c>
      <c r="U13">
        <f t="shared" si="8"/>
        <v>58</v>
      </c>
      <c r="V13">
        <f t="shared" si="8"/>
        <v>70</v>
      </c>
      <c r="W13">
        <f t="shared" si="8"/>
        <v>82</v>
      </c>
      <c r="Z13" s="21">
        <f t="shared" si="4"/>
        <v>39142</v>
      </c>
      <c r="AA13" s="22">
        <f t="shared" ca="1" si="5"/>
        <v>1785</v>
      </c>
    </row>
    <row r="14" spans="1:27" x14ac:dyDescent="0.35">
      <c r="A14">
        <f>[1]CollectfromSources!B16</f>
        <v>2007</v>
      </c>
      <c r="B14" t="str">
        <f>[1]CollectfromSources!C16</f>
        <v>04</v>
      </c>
      <c r="C14" s="25">
        <f t="shared" si="0"/>
        <v>39173</v>
      </c>
      <c r="D14" s="23">
        <v>920290</v>
      </c>
      <c r="E14" s="23">
        <v>760840</v>
      </c>
      <c r="F14" s="23">
        <f t="shared" si="1"/>
        <v>159450</v>
      </c>
      <c r="G14" s="23">
        <v>5355944</v>
      </c>
      <c r="I14" s="23">
        <v>148511</v>
      </c>
      <c r="J14" s="23">
        <v>146090.90300000002</v>
      </c>
      <c r="L14" s="23">
        <v>14</v>
      </c>
      <c r="M14">
        <f t="shared" ca="1" si="2"/>
        <v>5355.9440000000004</v>
      </c>
      <c r="Z14" s="21">
        <f t="shared" si="4"/>
        <v>39173</v>
      </c>
      <c r="AA14" s="22">
        <f t="shared" ca="1" si="5"/>
        <v>5356</v>
      </c>
    </row>
    <row r="15" spans="1:27" x14ac:dyDescent="0.35">
      <c r="A15">
        <f>[1]CollectfromSources!B17</f>
        <v>2007</v>
      </c>
      <c r="B15" t="str">
        <f>[1]CollectfromSources!C17</f>
        <v>05</v>
      </c>
      <c r="C15" s="25">
        <f t="shared" si="0"/>
        <v>39203</v>
      </c>
      <c r="D15" s="23">
        <v>908532</v>
      </c>
      <c r="E15" s="23">
        <v>759262</v>
      </c>
      <c r="F15" s="23">
        <f t="shared" si="1"/>
        <v>149270</v>
      </c>
      <c r="G15" s="23">
        <v>997940</v>
      </c>
      <c r="I15" s="23">
        <v>151404</v>
      </c>
      <c r="J15" s="23">
        <v>235697.09699999998</v>
      </c>
      <c r="L15" s="23">
        <v>15</v>
      </c>
      <c r="M15">
        <f t="shared" ca="1" si="2"/>
        <v>997.94</v>
      </c>
      <c r="Z15" s="21">
        <f t="shared" si="4"/>
        <v>39203</v>
      </c>
      <c r="AA15" s="22">
        <f t="shared" ca="1" si="5"/>
        <v>998</v>
      </c>
    </row>
    <row r="16" spans="1:27" x14ac:dyDescent="0.35">
      <c r="A16">
        <f>[1]CollectfromSources!B18</f>
        <v>2007</v>
      </c>
      <c r="B16" t="str">
        <f>[1]CollectfromSources!C18</f>
        <v>06</v>
      </c>
      <c r="C16" s="25">
        <f t="shared" si="0"/>
        <v>39234</v>
      </c>
      <c r="D16" s="23">
        <v>1282078</v>
      </c>
      <c r="E16" s="23">
        <v>1106634</v>
      </c>
      <c r="F16" s="23">
        <f t="shared" si="1"/>
        <v>175444</v>
      </c>
      <c r="G16" s="23">
        <v>3527757</v>
      </c>
      <c r="I16" s="23">
        <v>281382</v>
      </c>
      <c r="J16" s="23">
        <v>1218673</v>
      </c>
      <c r="L16" s="23">
        <v>16</v>
      </c>
      <c r="M16">
        <f t="shared" ca="1" si="2"/>
        <v>3527.7570000000001</v>
      </c>
      <c r="Q16" t="s">
        <v>36</v>
      </c>
      <c r="R16" t="s">
        <v>35</v>
      </c>
      <c r="S16" t="s">
        <v>34</v>
      </c>
      <c r="T16" t="s">
        <v>33</v>
      </c>
      <c r="U16" t="s">
        <v>32</v>
      </c>
      <c r="V16" t="s">
        <v>31</v>
      </c>
      <c r="W16" t="s">
        <v>30</v>
      </c>
      <c r="X16" t="s">
        <v>29</v>
      </c>
      <c r="Z16" s="21">
        <f t="shared" si="4"/>
        <v>39234</v>
      </c>
      <c r="AA16" s="22">
        <f t="shared" ca="1" si="5"/>
        <v>3528</v>
      </c>
    </row>
    <row r="17" spans="1:27" x14ac:dyDescent="0.35">
      <c r="A17">
        <f>[1]CollectfromSources!B19</f>
        <v>2007</v>
      </c>
      <c r="B17" t="str">
        <f>[1]CollectfromSources!C19</f>
        <v>07</v>
      </c>
      <c r="C17" s="25">
        <f t="shared" si="0"/>
        <v>39264</v>
      </c>
      <c r="D17" s="23">
        <v>981070</v>
      </c>
      <c r="E17" s="23">
        <v>810932</v>
      </c>
      <c r="F17" s="23">
        <f t="shared" si="1"/>
        <v>170138</v>
      </c>
      <c r="G17" s="23">
        <v>1995107</v>
      </c>
      <c r="I17" s="23">
        <v>195461</v>
      </c>
      <c r="J17" s="23">
        <v>197117</v>
      </c>
      <c r="L17" s="23">
        <v>17</v>
      </c>
      <c r="M17">
        <f t="shared" ca="1" si="2"/>
        <v>1995.107</v>
      </c>
      <c r="P17" t="s">
        <v>26</v>
      </c>
      <c r="R17">
        <f t="shared" ref="R17:X22" ca="1" si="9">INDIRECT($Q$1&amp;R2)</f>
        <v>6816.4409999999998</v>
      </c>
      <c r="S17">
        <f t="shared" ca="1" si="9"/>
        <v>7118.3519999999999</v>
      </c>
      <c r="T17">
        <f t="shared" ca="1" si="9"/>
        <v>5812.1859999999997</v>
      </c>
      <c r="U17">
        <f t="shared" ca="1" si="9"/>
        <v>5786.8559999999998</v>
      </c>
      <c r="V17">
        <f t="shared" ca="1" si="9"/>
        <v>6639.7039999999997</v>
      </c>
      <c r="W17">
        <f t="shared" ca="1" si="9"/>
        <v>6464.47</v>
      </c>
      <c r="X17">
        <f t="shared" ca="1" si="9"/>
        <v>7568.3680000000004</v>
      </c>
      <c r="Z17" s="21">
        <f t="shared" si="4"/>
        <v>39264</v>
      </c>
      <c r="AA17" s="22">
        <f t="shared" ca="1" si="5"/>
        <v>1995</v>
      </c>
    </row>
    <row r="18" spans="1:27" x14ac:dyDescent="0.35">
      <c r="A18">
        <f>[1]CollectfromSources!B20</f>
        <v>2007</v>
      </c>
      <c r="B18" t="str">
        <f>[1]CollectfromSources!C20</f>
        <v>08</v>
      </c>
      <c r="C18" s="25">
        <f t="shared" si="0"/>
        <v>39295</v>
      </c>
      <c r="D18" s="23">
        <v>949979</v>
      </c>
      <c r="E18" s="23">
        <v>783637</v>
      </c>
      <c r="F18" s="23">
        <f t="shared" si="1"/>
        <v>166342</v>
      </c>
      <c r="G18" s="23">
        <v>2234844</v>
      </c>
      <c r="I18" s="23">
        <v>170414</v>
      </c>
      <c r="J18" s="23">
        <v>241937</v>
      </c>
      <c r="L18" s="23">
        <v>18</v>
      </c>
      <c r="M18">
        <f t="shared" ca="1" si="2"/>
        <v>2234.8440000000001</v>
      </c>
      <c r="P18" t="s">
        <v>27</v>
      </c>
      <c r="R18">
        <f t="shared" ca="1" si="9"/>
        <v>2465.152</v>
      </c>
      <c r="S18">
        <f t="shared" ca="1" si="9"/>
        <v>2380.9650000000001</v>
      </c>
      <c r="T18">
        <f t="shared" ca="1" si="9"/>
        <v>1828.329</v>
      </c>
      <c r="U18">
        <f t="shared" ca="1" si="9"/>
        <v>3095.1129999999998</v>
      </c>
      <c r="V18">
        <f t="shared" ca="1" si="9"/>
        <v>2607.66</v>
      </c>
      <c r="W18">
        <f t="shared" ca="1" si="9"/>
        <v>2769.7829999999999</v>
      </c>
      <c r="X18">
        <f t="shared" ca="1" si="9"/>
        <v>2450.1309999999999</v>
      </c>
      <c r="Z18" s="21">
        <f t="shared" si="4"/>
        <v>39295</v>
      </c>
      <c r="AA18" s="22">
        <f t="shared" ca="1" si="5"/>
        <v>2235</v>
      </c>
    </row>
    <row r="19" spans="1:27" x14ac:dyDescent="0.35">
      <c r="A19">
        <f>[1]CollectfromSources!B21</f>
        <v>2007</v>
      </c>
      <c r="B19" t="str">
        <f>[1]CollectfromSources!C21</f>
        <v>09</v>
      </c>
      <c r="C19" s="25">
        <f t="shared" si="0"/>
        <v>39326</v>
      </c>
      <c r="D19" s="23">
        <v>1266573</v>
      </c>
      <c r="E19" s="23">
        <v>1099989</v>
      </c>
      <c r="F19" s="23">
        <f t="shared" si="1"/>
        <v>166584</v>
      </c>
      <c r="G19" s="23">
        <v>3643061</v>
      </c>
      <c r="I19" s="23">
        <v>229288</v>
      </c>
      <c r="J19" s="23">
        <v>1319692</v>
      </c>
      <c r="L19" s="23">
        <v>19</v>
      </c>
      <c r="M19">
        <f t="shared" ca="1" si="2"/>
        <v>3643.0610000000001</v>
      </c>
      <c r="P19" t="s">
        <v>28</v>
      </c>
      <c r="R19">
        <f t="shared" ca="1" si="9"/>
        <v>1784.645</v>
      </c>
      <c r="S19">
        <f t="shared" ca="1" si="9"/>
        <v>2210.0810000000001</v>
      </c>
      <c r="T19">
        <f t="shared" ca="1" si="9"/>
        <v>1632.2239999999999</v>
      </c>
      <c r="U19">
        <f t="shared" ca="1" si="9"/>
        <v>2534.1289999999999</v>
      </c>
      <c r="V19">
        <f t="shared" ca="1" si="9"/>
        <v>2530.953</v>
      </c>
      <c r="W19">
        <f t="shared" ca="1" si="9"/>
        <v>2215.7350000000001</v>
      </c>
      <c r="X19">
        <f t="shared" ca="1" si="9"/>
        <v>2415.7289999999998</v>
      </c>
      <c r="Z19" s="21">
        <f t="shared" si="4"/>
        <v>39326</v>
      </c>
      <c r="AA19" s="22">
        <f t="shared" ca="1" si="5"/>
        <v>3643</v>
      </c>
    </row>
    <row r="20" spans="1:27" x14ac:dyDescent="0.35">
      <c r="A20">
        <f>[1]CollectfromSources!B22</f>
        <v>2007</v>
      </c>
      <c r="B20" t="str">
        <f>[1]CollectfromSources!C22</f>
        <v>10</v>
      </c>
      <c r="C20" s="25">
        <f t="shared" si="0"/>
        <v>39356</v>
      </c>
      <c r="D20" s="23">
        <v>921510</v>
      </c>
      <c r="E20" s="23">
        <v>768129</v>
      </c>
      <c r="F20" s="23">
        <f t="shared" si="1"/>
        <v>153381</v>
      </c>
      <c r="G20" s="23">
        <v>2269704</v>
      </c>
      <c r="I20" s="23">
        <v>159088</v>
      </c>
      <c r="J20" s="23">
        <v>212259</v>
      </c>
      <c r="L20" s="23">
        <v>20</v>
      </c>
      <c r="M20">
        <f t="shared" ca="1" si="2"/>
        <v>2269.7040000000002</v>
      </c>
      <c r="P20" t="s">
        <v>17</v>
      </c>
      <c r="Q20">
        <f t="shared" ref="Q20:Q28" ca="1" si="10">INDIRECT($Q$1&amp;Q5)</f>
        <v>5559.5889999999999</v>
      </c>
      <c r="R20">
        <f t="shared" ca="1" si="9"/>
        <v>5355.9440000000004</v>
      </c>
      <c r="S20">
        <f t="shared" ca="1" si="9"/>
        <v>7483.9639999999999</v>
      </c>
      <c r="T20">
        <f t="shared" ca="1" si="9"/>
        <v>3822.0050000000001</v>
      </c>
      <c r="U20">
        <f t="shared" ca="1" si="9"/>
        <v>4092.1750000000002</v>
      </c>
      <c r="V20">
        <f t="shared" ca="1" si="9"/>
        <v>5537.8580000000002</v>
      </c>
      <c r="W20">
        <f t="shared" ca="1" si="9"/>
        <v>5134.46</v>
      </c>
      <c r="X20">
        <f t="shared" ca="1" si="9"/>
        <v>6657.2470000000003</v>
      </c>
      <c r="Z20" s="21">
        <f t="shared" si="4"/>
        <v>39356</v>
      </c>
      <c r="AA20" s="22">
        <f t="shared" ca="1" si="5"/>
        <v>2270</v>
      </c>
    </row>
    <row r="21" spans="1:27" x14ac:dyDescent="0.35">
      <c r="A21">
        <f>[1]CollectfromSources!B23</f>
        <v>2007</v>
      </c>
      <c r="B21" t="str">
        <f>[1]CollectfromSources!C23</f>
        <v>11</v>
      </c>
      <c r="C21" s="25">
        <f t="shared" si="0"/>
        <v>39387</v>
      </c>
      <c r="D21" s="23">
        <v>985383</v>
      </c>
      <c r="E21" s="23">
        <v>821637</v>
      </c>
      <c r="F21" s="23">
        <f t="shared" si="1"/>
        <v>163746</v>
      </c>
      <c r="G21" s="23">
        <v>1338094</v>
      </c>
      <c r="I21" s="23">
        <v>174354</v>
      </c>
      <c r="J21" s="23">
        <v>163502</v>
      </c>
      <c r="L21" s="23">
        <v>21</v>
      </c>
      <c r="M21">
        <f t="shared" ca="1" si="2"/>
        <v>1338.0940000000001</v>
      </c>
      <c r="P21" t="s">
        <v>18</v>
      </c>
      <c r="Q21">
        <f t="shared" ca="1" si="10"/>
        <v>918.23699999999997</v>
      </c>
      <c r="R21">
        <f t="shared" ca="1" si="9"/>
        <v>997.94</v>
      </c>
      <c r="S21">
        <f t="shared" ca="1" si="9"/>
        <v>1133.296</v>
      </c>
      <c r="T21">
        <f t="shared" ca="1" si="9"/>
        <v>992.45500000000004</v>
      </c>
      <c r="U21">
        <f t="shared" ca="1" si="9"/>
        <v>1044.2439999999999</v>
      </c>
      <c r="V21">
        <f t="shared" ca="1" si="9"/>
        <v>1428.8130000000001</v>
      </c>
      <c r="W21">
        <f t="shared" ca="1" si="9"/>
        <v>1647.9269999999999</v>
      </c>
      <c r="X21">
        <f t="shared" ca="1" si="9"/>
        <v>2386.5050000000001</v>
      </c>
      <c r="Z21" s="21">
        <f t="shared" si="4"/>
        <v>39387</v>
      </c>
      <c r="AA21" s="22">
        <f t="shared" ca="1" si="5"/>
        <v>1338</v>
      </c>
    </row>
    <row r="22" spans="1:27" x14ac:dyDescent="0.35">
      <c r="A22">
        <f>[1]CollectfromSources!B24</f>
        <v>2007</v>
      </c>
      <c r="B22" t="str">
        <f>[1]CollectfromSources!C24</f>
        <v>12</v>
      </c>
      <c r="C22" s="25">
        <f t="shared" si="0"/>
        <v>39417</v>
      </c>
      <c r="D22" s="23">
        <v>1266155</v>
      </c>
      <c r="E22" s="23">
        <v>1096788</v>
      </c>
      <c r="F22" s="23">
        <f t="shared" si="1"/>
        <v>169367</v>
      </c>
      <c r="G22" s="23">
        <v>3492100</v>
      </c>
      <c r="I22" s="23">
        <v>237491</v>
      </c>
      <c r="J22" s="23">
        <v>1262108</v>
      </c>
      <c r="L22" s="23">
        <v>22</v>
      </c>
      <c r="M22">
        <f t="shared" ca="1" si="2"/>
        <v>3492.1</v>
      </c>
      <c r="P22" t="s">
        <v>19</v>
      </c>
      <c r="Q22">
        <f t="shared" ca="1" si="10"/>
        <v>3191.152</v>
      </c>
      <c r="R22">
        <f t="shared" ca="1" si="9"/>
        <v>3527.7570000000001</v>
      </c>
      <c r="S22">
        <f t="shared" ca="1" si="9"/>
        <v>3694.8719999999998</v>
      </c>
      <c r="T22">
        <f t="shared" ca="1" si="9"/>
        <v>3671.6</v>
      </c>
      <c r="U22">
        <f t="shared" ca="1" si="9"/>
        <v>3548.402</v>
      </c>
      <c r="V22">
        <f t="shared" ca="1" si="9"/>
        <v>4002.8209999999999</v>
      </c>
      <c r="W22">
        <f t="shared" ca="1" si="9"/>
        <v>3848.547</v>
      </c>
      <c r="X22">
        <f t="shared" ca="1" si="9"/>
        <v>3826.4949999999999</v>
      </c>
      <c r="Z22" s="21">
        <f t="shared" si="4"/>
        <v>39417</v>
      </c>
      <c r="AA22" s="22">
        <f t="shared" ca="1" si="5"/>
        <v>3492</v>
      </c>
    </row>
    <row r="23" spans="1:27" x14ac:dyDescent="0.35">
      <c r="A23">
        <f>[1]CollectfromSources!B25</f>
        <v>2008</v>
      </c>
      <c r="B23" t="str">
        <f>[1]CollectfromSources!C25</f>
        <v>01</v>
      </c>
      <c r="C23" s="25">
        <f t="shared" si="0"/>
        <v>39448</v>
      </c>
      <c r="D23" s="23">
        <v>1011886</v>
      </c>
      <c r="E23" s="23">
        <v>849974</v>
      </c>
      <c r="F23" s="23">
        <f t="shared" si="1"/>
        <v>161912</v>
      </c>
      <c r="G23" s="23">
        <v>7118352</v>
      </c>
      <c r="I23" s="23">
        <v>190288</v>
      </c>
      <c r="J23" s="23">
        <v>221258</v>
      </c>
      <c r="L23" s="23">
        <v>23</v>
      </c>
      <c r="M23">
        <f t="shared" ca="1" si="2"/>
        <v>7118.3519999999999</v>
      </c>
      <c r="P23" t="s">
        <v>20</v>
      </c>
      <c r="Q23">
        <f t="shared" ca="1" si="10"/>
        <v>1786.2829999999999</v>
      </c>
      <c r="R23">
        <f t="shared" ref="R23:W28" ca="1" si="11">INDIRECT($Q$1&amp;R8)</f>
        <v>1995.107</v>
      </c>
      <c r="S23">
        <f t="shared" ca="1" si="11"/>
        <v>2286.3919999999998</v>
      </c>
      <c r="T23">
        <f t="shared" ca="1" si="11"/>
        <v>2172.7860000000001</v>
      </c>
      <c r="U23">
        <f t="shared" ca="1" si="11"/>
        <v>2100.181</v>
      </c>
      <c r="V23">
        <f t="shared" ca="1" si="11"/>
        <v>2200.2890000000002</v>
      </c>
      <c r="W23">
        <f t="shared" ca="1" si="11"/>
        <v>2356.8539999999998</v>
      </c>
      <c r="Z23" s="21">
        <f t="shared" si="4"/>
        <v>39448</v>
      </c>
      <c r="AA23" s="22">
        <f t="shared" ca="1" si="5"/>
        <v>7118</v>
      </c>
    </row>
    <row r="24" spans="1:27" x14ac:dyDescent="0.35">
      <c r="A24">
        <f>[1]CollectfromSources!B26</f>
        <v>2008</v>
      </c>
      <c r="B24" t="str">
        <f>[1]CollectfromSources!C26</f>
        <v>02</v>
      </c>
      <c r="C24" s="25">
        <f t="shared" si="0"/>
        <v>39479</v>
      </c>
      <c r="D24" s="23">
        <v>865531</v>
      </c>
      <c r="E24" s="23">
        <v>733568</v>
      </c>
      <c r="F24" s="23">
        <f t="shared" si="1"/>
        <v>131963</v>
      </c>
      <c r="G24" s="23">
        <v>2380965</v>
      </c>
      <c r="I24" s="23">
        <v>148411</v>
      </c>
      <c r="J24" s="23">
        <v>583475</v>
      </c>
      <c r="L24" s="23">
        <v>24</v>
      </c>
      <c r="M24">
        <f t="shared" ca="1" si="2"/>
        <v>2380.9650000000001</v>
      </c>
      <c r="P24" t="s">
        <v>21</v>
      </c>
      <c r="Q24">
        <f t="shared" ca="1" si="10"/>
        <v>2048.8330000000001</v>
      </c>
      <c r="R24">
        <f t="shared" ca="1" si="11"/>
        <v>2234.8440000000001</v>
      </c>
      <c r="S24">
        <f t="shared" ca="1" si="11"/>
        <v>2053.4549999999999</v>
      </c>
      <c r="T24">
        <f t="shared" ca="1" si="11"/>
        <v>1970.2249999999999</v>
      </c>
      <c r="U24">
        <f t="shared" ca="1" si="11"/>
        <v>2224.9110000000001</v>
      </c>
      <c r="V24">
        <f t="shared" ca="1" si="11"/>
        <v>2437.4389999999999</v>
      </c>
      <c r="W24">
        <f t="shared" ca="1" si="11"/>
        <v>2431.1080000000002</v>
      </c>
      <c r="Z24" s="21">
        <f t="shared" si="4"/>
        <v>39479</v>
      </c>
      <c r="AA24" s="22">
        <f t="shared" ca="1" si="5"/>
        <v>2381</v>
      </c>
    </row>
    <row r="25" spans="1:27" x14ac:dyDescent="0.35">
      <c r="A25">
        <f>[1]CollectfromSources!B27</f>
        <v>2008</v>
      </c>
      <c r="B25" t="str">
        <f>[1]CollectfromSources!C27</f>
        <v>03</v>
      </c>
      <c r="C25" s="25">
        <f t="shared" si="0"/>
        <v>39508</v>
      </c>
      <c r="D25" s="23">
        <v>1121546</v>
      </c>
      <c r="E25" s="23">
        <v>987400</v>
      </c>
      <c r="F25" s="23">
        <f t="shared" si="1"/>
        <v>134146</v>
      </c>
      <c r="G25" s="23">
        <v>2210081</v>
      </c>
      <c r="I25" s="23">
        <v>200438</v>
      </c>
      <c r="J25" s="23">
        <v>1363526</v>
      </c>
      <c r="L25" s="23">
        <v>25</v>
      </c>
      <c r="M25">
        <f t="shared" ca="1" si="2"/>
        <v>2210.0810000000001</v>
      </c>
      <c r="P25" t="s">
        <v>22</v>
      </c>
      <c r="Q25">
        <f t="shared" ca="1" si="10"/>
        <v>3373.4380000000001</v>
      </c>
      <c r="R25">
        <f t="shared" ca="1" si="11"/>
        <v>3643.0610000000001</v>
      </c>
      <c r="S25">
        <f t="shared" ca="1" si="11"/>
        <v>3841.2550000000001</v>
      </c>
      <c r="T25">
        <f t="shared" ca="1" si="11"/>
        <v>3430.8580000000002</v>
      </c>
      <c r="U25">
        <f t="shared" ca="1" si="11"/>
        <v>3564.0880000000002</v>
      </c>
      <c r="V25">
        <f t="shared" ca="1" si="11"/>
        <v>3822.2719999999999</v>
      </c>
      <c r="W25">
        <f t="shared" ca="1" si="11"/>
        <v>3948.7570000000001</v>
      </c>
      <c r="Z25" s="21">
        <f t="shared" si="4"/>
        <v>39508</v>
      </c>
      <c r="AA25" s="22">
        <f t="shared" ca="1" si="5"/>
        <v>2210</v>
      </c>
    </row>
    <row r="26" spans="1:27" x14ac:dyDescent="0.35">
      <c r="A26">
        <f>[1]CollectfromSources!B28</f>
        <v>2008</v>
      </c>
      <c r="B26" t="str">
        <f>[1]CollectfromSources!C28</f>
        <v>04</v>
      </c>
      <c r="C26" s="25">
        <f t="shared" si="0"/>
        <v>39539</v>
      </c>
      <c r="D26" s="23">
        <v>939597</v>
      </c>
      <c r="E26" s="23">
        <v>778484</v>
      </c>
      <c r="F26" s="23">
        <f t="shared" si="1"/>
        <v>161113</v>
      </c>
      <c r="G26" s="23">
        <v>7483964</v>
      </c>
      <c r="I26" s="23">
        <v>169421</v>
      </c>
      <c r="J26" s="23">
        <v>189232.6</v>
      </c>
      <c r="L26" s="23">
        <v>26</v>
      </c>
      <c r="M26">
        <f t="shared" ca="1" si="2"/>
        <v>7483.9639999999999</v>
      </c>
      <c r="P26" t="s">
        <v>23</v>
      </c>
      <c r="Q26">
        <f t="shared" ca="1" si="10"/>
        <v>2132.2190000000001</v>
      </c>
      <c r="R26">
        <f t="shared" ca="1" si="11"/>
        <v>2269.7040000000002</v>
      </c>
      <c r="S26">
        <f t="shared" ca="1" si="11"/>
        <v>2198.7849999999999</v>
      </c>
      <c r="T26">
        <f t="shared" ca="1" si="11"/>
        <v>1906.9190000000001</v>
      </c>
      <c r="U26">
        <f t="shared" ca="1" si="11"/>
        <v>2158.12</v>
      </c>
      <c r="V26">
        <f t="shared" ca="1" si="11"/>
        <v>2061.998</v>
      </c>
      <c r="W26">
        <f t="shared" ca="1" si="11"/>
        <v>2551.8409999999999</v>
      </c>
      <c r="Z26" s="21">
        <f t="shared" si="4"/>
        <v>39539</v>
      </c>
      <c r="AA26" s="22">
        <f t="shared" ca="1" si="5"/>
        <v>7484</v>
      </c>
    </row>
    <row r="27" spans="1:27" x14ac:dyDescent="0.35">
      <c r="A27">
        <f>[1]CollectfromSources!B29</f>
        <v>2008</v>
      </c>
      <c r="B27" t="str">
        <f>[1]CollectfromSources!C29</f>
        <v>05</v>
      </c>
      <c r="C27" s="25">
        <f t="shared" si="0"/>
        <v>39569</v>
      </c>
      <c r="D27" s="23">
        <v>950704</v>
      </c>
      <c r="E27" s="23">
        <v>793057</v>
      </c>
      <c r="F27" s="23">
        <f t="shared" si="1"/>
        <v>157647</v>
      </c>
      <c r="G27" s="23">
        <v>1133296</v>
      </c>
      <c r="I27" s="23">
        <v>198604</v>
      </c>
      <c r="J27" s="23">
        <v>68174.399999999994</v>
      </c>
      <c r="L27" s="23">
        <v>27</v>
      </c>
      <c r="M27">
        <f t="shared" ca="1" si="2"/>
        <v>1133.296</v>
      </c>
      <c r="P27" t="s">
        <v>24</v>
      </c>
      <c r="Q27">
        <f t="shared" ca="1" si="10"/>
        <v>1420.769</v>
      </c>
      <c r="R27">
        <f t="shared" ca="1" si="11"/>
        <v>1338.0940000000001</v>
      </c>
      <c r="S27">
        <f t="shared" ca="1" si="11"/>
        <v>1200.8610000000001</v>
      </c>
      <c r="T27">
        <f t="shared" ca="1" si="11"/>
        <v>1755.5989999999999</v>
      </c>
      <c r="U27">
        <f t="shared" ca="1" si="11"/>
        <v>1829.1980000000001</v>
      </c>
      <c r="V27">
        <f t="shared" ca="1" si="11"/>
        <v>2128.8789999999999</v>
      </c>
      <c r="W27">
        <f t="shared" ca="1" si="11"/>
        <v>1833.558</v>
      </c>
      <c r="Z27" s="21">
        <f t="shared" si="4"/>
        <v>39569</v>
      </c>
      <c r="AA27" s="22">
        <f t="shared" ca="1" si="5"/>
        <v>1133</v>
      </c>
    </row>
    <row r="28" spans="1:27" x14ac:dyDescent="0.35">
      <c r="A28">
        <f>[1]CollectfromSources!B30</f>
        <v>2008</v>
      </c>
      <c r="B28" t="str">
        <f>[1]CollectfromSources!C30</f>
        <v>06</v>
      </c>
      <c r="C28" s="25">
        <f t="shared" si="0"/>
        <v>39600</v>
      </c>
      <c r="D28" s="23">
        <v>1273407</v>
      </c>
      <c r="E28" s="23">
        <v>1091492</v>
      </c>
      <c r="F28" s="23">
        <f t="shared" si="1"/>
        <v>181915</v>
      </c>
      <c r="G28" s="23">
        <v>3694872</v>
      </c>
      <c r="I28" s="23">
        <v>211970</v>
      </c>
      <c r="J28" s="23">
        <v>1058140</v>
      </c>
      <c r="L28" s="23">
        <v>28</v>
      </c>
      <c r="M28">
        <f t="shared" ca="1" si="2"/>
        <v>3694.8719999999998</v>
      </c>
      <c r="P28" t="s">
        <v>25</v>
      </c>
      <c r="Q28">
        <f t="shared" ca="1" si="10"/>
        <v>3083.2339999999999</v>
      </c>
      <c r="R28">
        <f t="shared" ca="1" si="11"/>
        <v>3492.1</v>
      </c>
      <c r="S28">
        <f t="shared" ca="1" si="11"/>
        <v>3674.4</v>
      </c>
      <c r="T28">
        <f t="shared" ca="1" si="11"/>
        <v>3612.837</v>
      </c>
      <c r="U28">
        <f t="shared" ca="1" si="11"/>
        <v>3869.58</v>
      </c>
      <c r="V28">
        <f t="shared" ca="1" si="11"/>
        <v>3697.47</v>
      </c>
      <c r="W28">
        <f t="shared" ca="1" si="11"/>
        <v>4039.4349999999999</v>
      </c>
      <c r="Z28" s="21">
        <f t="shared" si="4"/>
        <v>39600</v>
      </c>
      <c r="AA28" s="22">
        <f t="shared" ca="1" si="5"/>
        <v>3695</v>
      </c>
    </row>
    <row r="29" spans="1:27" x14ac:dyDescent="0.35">
      <c r="A29">
        <f>[1]CollectfromSources!B31</f>
        <v>2008</v>
      </c>
      <c r="B29" t="str">
        <f>[1]CollectfromSources!C31</f>
        <v>07</v>
      </c>
      <c r="C29" s="25">
        <f t="shared" si="0"/>
        <v>39630</v>
      </c>
      <c r="D29" s="23">
        <v>1033015</v>
      </c>
      <c r="E29" s="23">
        <v>831967</v>
      </c>
      <c r="F29" s="23">
        <f t="shared" si="1"/>
        <v>201048</v>
      </c>
      <c r="G29" s="23">
        <v>2286392</v>
      </c>
      <c r="I29" s="23">
        <v>372597</v>
      </c>
      <c r="J29" s="23">
        <v>169001</v>
      </c>
      <c r="L29" s="23">
        <v>29</v>
      </c>
      <c r="M29">
        <f t="shared" ca="1" si="2"/>
        <v>2286.3919999999998</v>
      </c>
      <c r="Z29" s="21">
        <f t="shared" si="4"/>
        <v>39630</v>
      </c>
      <c r="AA29" s="22">
        <f t="shared" ca="1" si="5"/>
        <v>2286</v>
      </c>
    </row>
    <row r="30" spans="1:27" x14ac:dyDescent="0.35">
      <c r="A30">
        <f>[1]CollectfromSources!B32</f>
        <v>2008</v>
      </c>
      <c r="B30" t="str">
        <f>[1]CollectfromSources!C32</f>
        <v>08</v>
      </c>
      <c r="C30" s="25">
        <f t="shared" si="0"/>
        <v>39661</v>
      </c>
      <c r="D30" s="23">
        <v>1035540</v>
      </c>
      <c r="E30" s="23">
        <v>832784</v>
      </c>
      <c r="F30" s="23">
        <f t="shared" si="1"/>
        <v>202756</v>
      </c>
      <c r="G30" s="23">
        <v>2053455</v>
      </c>
      <c r="I30" s="23">
        <v>167552</v>
      </c>
      <c r="J30" s="23">
        <v>185936</v>
      </c>
      <c r="L30" s="23">
        <v>30</v>
      </c>
      <c r="M30">
        <f t="shared" ca="1" si="2"/>
        <v>2053.4549999999999</v>
      </c>
      <c r="Z30" s="21">
        <f t="shared" si="4"/>
        <v>39661</v>
      </c>
      <c r="AA30" s="22">
        <f t="shared" ca="1" si="5"/>
        <v>2053</v>
      </c>
    </row>
    <row r="31" spans="1:27" x14ac:dyDescent="0.35">
      <c r="A31">
        <f>[1]CollectfromSources!B33</f>
        <v>2008</v>
      </c>
      <c r="B31" t="str">
        <f>[1]CollectfromSources!C33</f>
        <v>09</v>
      </c>
      <c r="C31" s="25">
        <f t="shared" si="0"/>
        <v>39692</v>
      </c>
      <c r="D31" s="23">
        <v>1324143</v>
      </c>
      <c r="E31" s="23">
        <v>1099928</v>
      </c>
      <c r="F31" s="23">
        <f t="shared" si="1"/>
        <v>224215</v>
      </c>
      <c r="G31" s="23">
        <v>3841255</v>
      </c>
      <c r="I31" s="23">
        <v>182816</v>
      </c>
      <c r="J31" s="23">
        <v>1323980</v>
      </c>
      <c r="L31" s="23">
        <v>31</v>
      </c>
      <c r="M31">
        <f t="shared" ca="1" si="2"/>
        <v>3841.2550000000001</v>
      </c>
      <c r="Z31" s="21">
        <f t="shared" si="4"/>
        <v>39692</v>
      </c>
      <c r="AA31" s="22">
        <f t="shared" ca="1" si="5"/>
        <v>3841</v>
      </c>
    </row>
    <row r="32" spans="1:27" x14ac:dyDescent="0.35">
      <c r="A32">
        <f>[1]CollectfromSources!B34</f>
        <v>2008</v>
      </c>
      <c r="B32" t="str">
        <f>[1]CollectfromSources!C34</f>
        <v>10</v>
      </c>
      <c r="C32" s="25">
        <f t="shared" si="0"/>
        <v>39722</v>
      </c>
      <c r="D32" s="23">
        <v>975809</v>
      </c>
      <c r="E32" s="23">
        <v>780812</v>
      </c>
      <c r="F32" s="23">
        <f t="shared" si="1"/>
        <v>194997</v>
      </c>
      <c r="G32" s="23">
        <v>2198785</v>
      </c>
      <c r="I32" s="23">
        <v>152899</v>
      </c>
      <c r="J32" s="23">
        <v>127496</v>
      </c>
      <c r="L32" s="23">
        <v>32</v>
      </c>
      <c r="M32">
        <f t="shared" ca="1" si="2"/>
        <v>2198.7849999999999</v>
      </c>
      <c r="Z32" s="21">
        <f t="shared" si="4"/>
        <v>39722</v>
      </c>
      <c r="AA32" s="22">
        <f t="shared" ca="1" si="5"/>
        <v>2199</v>
      </c>
    </row>
    <row r="33" spans="1:27" x14ac:dyDescent="0.35">
      <c r="A33">
        <f>[1]CollectfromSources!B35</f>
        <v>2008</v>
      </c>
      <c r="B33" t="str">
        <f>[1]CollectfromSources!C35</f>
        <v>11</v>
      </c>
      <c r="C33" s="25">
        <f t="shared" si="0"/>
        <v>39753</v>
      </c>
      <c r="D33" s="23">
        <v>946563</v>
      </c>
      <c r="E33" s="23">
        <v>764007</v>
      </c>
      <c r="F33" s="23">
        <f t="shared" si="1"/>
        <v>182556</v>
      </c>
      <c r="G33" s="23">
        <v>1200861</v>
      </c>
      <c r="I33" s="23">
        <v>136771</v>
      </c>
      <c r="J33" s="23">
        <v>156851</v>
      </c>
      <c r="L33" s="23">
        <v>33</v>
      </c>
      <c r="M33">
        <f t="shared" ca="1" si="2"/>
        <v>1200.8610000000001</v>
      </c>
      <c r="Z33" s="21">
        <f t="shared" si="4"/>
        <v>39753</v>
      </c>
      <c r="AA33" s="22">
        <f t="shared" ca="1" si="5"/>
        <v>1201</v>
      </c>
    </row>
    <row r="34" spans="1:27" x14ac:dyDescent="0.35">
      <c r="A34">
        <f>[1]CollectfromSources!B36</f>
        <v>2008</v>
      </c>
      <c r="B34" t="str">
        <f>[1]CollectfromSources!C36</f>
        <v>12</v>
      </c>
      <c r="C34" s="25">
        <f t="shared" ref="C34:C65" si="12">DATE(A34,B34,1)</f>
        <v>39783</v>
      </c>
      <c r="D34" s="23">
        <v>1208691</v>
      </c>
      <c r="E34" s="23">
        <v>973007</v>
      </c>
      <c r="F34" s="23">
        <f t="shared" ref="F34:F65" si="13">D34-E34</f>
        <v>235684</v>
      </c>
      <c r="G34" s="23">
        <v>3674400</v>
      </c>
      <c r="I34" s="23">
        <v>197514</v>
      </c>
      <c r="J34" s="23">
        <v>1474534</v>
      </c>
      <c r="L34" s="23">
        <v>34</v>
      </c>
      <c r="M34">
        <f t="shared" ref="M34:M65" ca="1" si="14">INDIRECT($K$2&amp;L34)/K$1</f>
        <v>3674.4</v>
      </c>
      <c r="Z34" s="21">
        <f t="shared" ref="Z34:Z65" si="15">C34</f>
        <v>39783</v>
      </c>
      <c r="AA34" s="22">
        <f t="shared" ref="AA34:AA65" ca="1" si="16">ROUND(M34,0)</f>
        <v>3674</v>
      </c>
    </row>
    <row r="35" spans="1:27" x14ac:dyDescent="0.35">
      <c r="A35">
        <f>[1]CollectfromSources!B37</f>
        <v>2009</v>
      </c>
      <c r="B35" t="str">
        <f>[1]CollectfromSources!C37</f>
        <v>01</v>
      </c>
      <c r="C35" s="25">
        <f t="shared" si="12"/>
        <v>39814</v>
      </c>
      <c r="D35" s="23">
        <v>1013221</v>
      </c>
      <c r="E35" s="23">
        <v>829812</v>
      </c>
      <c r="F35" s="23">
        <f t="shared" si="13"/>
        <v>183409</v>
      </c>
      <c r="G35" s="23">
        <v>5812186</v>
      </c>
      <c r="I35" s="23">
        <v>157388</v>
      </c>
      <c r="J35" s="23">
        <v>141213</v>
      </c>
      <c r="L35" s="23">
        <v>35</v>
      </c>
      <c r="M35">
        <f t="shared" ca="1" si="14"/>
        <v>5812.1859999999997</v>
      </c>
      <c r="Z35" s="21">
        <f t="shared" si="15"/>
        <v>39814</v>
      </c>
      <c r="AA35" s="22">
        <f t="shared" ca="1" si="16"/>
        <v>5812</v>
      </c>
    </row>
    <row r="36" spans="1:27" x14ac:dyDescent="0.35">
      <c r="A36">
        <f>[1]CollectfromSources!B38</f>
        <v>2009</v>
      </c>
      <c r="B36" t="str">
        <f>[1]CollectfromSources!C38</f>
        <v>02</v>
      </c>
      <c r="C36" s="25">
        <f t="shared" si="12"/>
        <v>39845</v>
      </c>
      <c r="D36" s="23">
        <v>819775</v>
      </c>
      <c r="E36" s="23">
        <v>661185</v>
      </c>
      <c r="F36" s="23">
        <f t="shared" si="13"/>
        <v>158590</v>
      </c>
      <c r="G36" s="23">
        <v>1828329</v>
      </c>
      <c r="I36" s="23">
        <v>74409</v>
      </c>
      <c r="J36" s="23">
        <v>261315</v>
      </c>
      <c r="L36" s="23">
        <v>36</v>
      </c>
      <c r="M36">
        <f t="shared" ca="1" si="14"/>
        <v>1828.329</v>
      </c>
      <c r="Z36" s="21">
        <f t="shared" si="15"/>
        <v>39845</v>
      </c>
      <c r="AA36" s="22">
        <f t="shared" ca="1" si="16"/>
        <v>1828</v>
      </c>
    </row>
    <row r="37" spans="1:27" x14ac:dyDescent="0.35">
      <c r="A37">
        <f>[1]CollectfromSources!B39</f>
        <v>2009</v>
      </c>
      <c r="B37" t="str">
        <f>[1]CollectfromSources!C39</f>
        <v>03</v>
      </c>
      <c r="C37" s="25">
        <f t="shared" si="12"/>
        <v>39873</v>
      </c>
      <c r="D37" s="23">
        <v>1094447</v>
      </c>
      <c r="E37" s="23">
        <v>937178</v>
      </c>
      <c r="F37" s="23">
        <f t="shared" si="13"/>
        <v>157269</v>
      </c>
      <c r="G37" s="23">
        <v>1632224</v>
      </c>
      <c r="I37" s="23">
        <v>83558</v>
      </c>
      <c r="J37" s="23">
        <v>1526516</v>
      </c>
      <c r="L37" s="23">
        <v>37</v>
      </c>
      <c r="M37">
        <f t="shared" ca="1" si="14"/>
        <v>1632.2239999999999</v>
      </c>
      <c r="Z37" s="21">
        <f t="shared" si="15"/>
        <v>39873</v>
      </c>
      <c r="AA37" s="22">
        <f t="shared" ca="1" si="16"/>
        <v>1632</v>
      </c>
    </row>
    <row r="38" spans="1:27" x14ac:dyDescent="0.35">
      <c r="A38">
        <f>[1]CollectfromSources!B40</f>
        <v>2009</v>
      </c>
      <c r="B38" t="str">
        <f>[1]CollectfromSources!C40</f>
        <v>04</v>
      </c>
      <c r="C38" s="25">
        <f t="shared" si="12"/>
        <v>39904</v>
      </c>
      <c r="D38" s="23">
        <v>896093</v>
      </c>
      <c r="E38" s="23">
        <v>706714</v>
      </c>
      <c r="F38" s="23">
        <f t="shared" si="13"/>
        <v>189379</v>
      </c>
      <c r="G38" s="23">
        <v>3822005</v>
      </c>
      <c r="I38" s="23">
        <v>82949</v>
      </c>
      <c r="J38" s="23">
        <v>146720.64299999998</v>
      </c>
      <c r="L38" s="23">
        <v>38</v>
      </c>
      <c r="M38">
        <f t="shared" ca="1" si="14"/>
        <v>3822.0050000000001</v>
      </c>
      <c r="Z38" s="21">
        <f t="shared" si="15"/>
        <v>39904</v>
      </c>
      <c r="AA38" s="22">
        <f t="shared" ca="1" si="16"/>
        <v>3822</v>
      </c>
    </row>
    <row r="39" spans="1:27" x14ac:dyDescent="0.35">
      <c r="A39">
        <f>[1]CollectfromSources!B41</f>
        <v>2009</v>
      </c>
      <c r="B39" t="str">
        <f>[1]CollectfromSources!C41</f>
        <v>05</v>
      </c>
      <c r="C39" s="25">
        <f t="shared" si="12"/>
        <v>39934</v>
      </c>
      <c r="D39" s="23">
        <v>898621</v>
      </c>
      <c r="E39" s="23">
        <v>713257</v>
      </c>
      <c r="F39" s="23">
        <f t="shared" si="13"/>
        <v>185364</v>
      </c>
      <c r="G39" s="23">
        <v>992455</v>
      </c>
      <c r="I39" s="23">
        <v>125811</v>
      </c>
      <c r="J39" s="23">
        <v>79263.357000000004</v>
      </c>
      <c r="L39" s="23">
        <v>39</v>
      </c>
      <c r="M39">
        <f t="shared" ca="1" si="14"/>
        <v>992.45500000000004</v>
      </c>
      <c r="Z39" s="21">
        <f t="shared" si="15"/>
        <v>39934</v>
      </c>
      <c r="AA39" s="22">
        <f t="shared" ca="1" si="16"/>
        <v>992</v>
      </c>
    </row>
    <row r="40" spans="1:27" x14ac:dyDescent="0.35">
      <c r="A40">
        <f>[1]CollectfromSources!B42</f>
        <v>2009</v>
      </c>
      <c r="B40" t="str">
        <f>[1]CollectfromSources!C42</f>
        <v>06</v>
      </c>
      <c r="C40" s="25">
        <f t="shared" si="12"/>
        <v>39965</v>
      </c>
      <c r="D40" s="23">
        <v>1216560</v>
      </c>
      <c r="E40" s="23">
        <v>1005440</v>
      </c>
      <c r="F40" s="23">
        <f t="shared" si="13"/>
        <v>211120</v>
      </c>
      <c r="G40" s="23">
        <v>3671600</v>
      </c>
      <c r="I40" s="23">
        <v>148240</v>
      </c>
      <c r="J40" s="23">
        <v>1313487</v>
      </c>
      <c r="L40" s="23">
        <v>40</v>
      </c>
      <c r="M40">
        <f t="shared" ca="1" si="14"/>
        <v>3671.6</v>
      </c>
      <c r="Z40" s="21">
        <f t="shared" si="15"/>
        <v>39965</v>
      </c>
      <c r="AA40" s="22">
        <f t="shared" ca="1" si="16"/>
        <v>3672</v>
      </c>
    </row>
    <row r="41" spans="1:27" x14ac:dyDescent="0.35">
      <c r="A41">
        <f>[1]CollectfromSources!B43</f>
        <v>2009</v>
      </c>
      <c r="B41" t="str">
        <f>[1]CollectfromSources!C43</f>
        <v>07</v>
      </c>
      <c r="C41" s="25">
        <f t="shared" si="12"/>
        <v>39995</v>
      </c>
      <c r="D41" s="23">
        <v>927202</v>
      </c>
      <c r="E41" s="23">
        <v>724171</v>
      </c>
      <c r="F41" s="23">
        <f t="shared" si="13"/>
        <v>203031</v>
      </c>
      <c r="G41" s="23">
        <v>2172786</v>
      </c>
      <c r="I41" s="23">
        <v>122090</v>
      </c>
      <c r="J41" s="23">
        <v>125638</v>
      </c>
      <c r="L41" s="23">
        <v>41</v>
      </c>
      <c r="M41">
        <f t="shared" ca="1" si="14"/>
        <v>2172.7860000000001</v>
      </c>
      <c r="Z41" s="21">
        <f t="shared" si="15"/>
        <v>39995</v>
      </c>
      <c r="AA41" s="22">
        <f t="shared" ca="1" si="16"/>
        <v>2173</v>
      </c>
    </row>
    <row r="42" spans="1:27" x14ac:dyDescent="0.35">
      <c r="A42">
        <f>[1]CollectfromSources!B44</f>
        <v>2009</v>
      </c>
      <c r="B42" t="str">
        <f>[1]CollectfromSources!C44</f>
        <v>08</v>
      </c>
      <c r="C42" s="25">
        <f t="shared" si="12"/>
        <v>40026</v>
      </c>
      <c r="D42" s="23">
        <v>941267</v>
      </c>
      <c r="E42" s="23">
        <v>740840</v>
      </c>
      <c r="F42" s="23">
        <f t="shared" si="13"/>
        <v>200427</v>
      </c>
      <c r="G42" s="23">
        <v>1970225</v>
      </c>
      <c r="I42" s="23">
        <v>107235</v>
      </c>
      <c r="J42" s="23">
        <v>208293</v>
      </c>
      <c r="L42" s="23">
        <v>42</v>
      </c>
      <c r="M42">
        <f t="shared" ca="1" si="14"/>
        <v>1970.2249999999999</v>
      </c>
      <c r="Z42" s="21">
        <f t="shared" si="15"/>
        <v>40026</v>
      </c>
      <c r="AA42" s="22">
        <f t="shared" ca="1" si="16"/>
        <v>1970</v>
      </c>
    </row>
    <row r="43" spans="1:27" x14ac:dyDescent="0.35">
      <c r="A43">
        <f>[1]CollectfromSources!B45</f>
        <v>2009</v>
      </c>
      <c r="B43" t="str">
        <f>[1]CollectfromSources!C45</f>
        <v>09</v>
      </c>
      <c r="C43" s="25">
        <f t="shared" si="12"/>
        <v>40057</v>
      </c>
      <c r="D43" s="23">
        <v>1296895</v>
      </c>
      <c r="E43" s="23">
        <v>1075671</v>
      </c>
      <c r="F43" s="23">
        <f t="shared" si="13"/>
        <v>221224</v>
      </c>
      <c r="G43" s="23">
        <v>3430858</v>
      </c>
      <c r="I43" s="23">
        <v>240198</v>
      </c>
      <c r="J43" s="23">
        <v>1188179</v>
      </c>
      <c r="L43" s="23">
        <v>43</v>
      </c>
      <c r="M43">
        <f t="shared" ca="1" si="14"/>
        <v>3430.8580000000002</v>
      </c>
      <c r="Z43" s="21">
        <f t="shared" si="15"/>
        <v>40057</v>
      </c>
      <c r="AA43" s="22">
        <f t="shared" ca="1" si="16"/>
        <v>3431</v>
      </c>
    </row>
    <row r="44" spans="1:27" x14ac:dyDescent="0.35">
      <c r="A44">
        <f>[1]CollectfromSources!B46</f>
        <v>2009</v>
      </c>
      <c r="B44" t="str">
        <f>[1]CollectfromSources!C46</f>
        <v>10</v>
      </c>
      <c r="C44" s="25">
        <f t="shared" si="12"/>
        <v>40087</v>
      </c>
      <c r="D44" s="23">
        <v>940894</v>
      </c>
      <c r="E44" s="23">
        <v>755255</v>
      </c>
      <c r="F44" s="23">
        <f t="shared" si="13"/>
        <v>185639</v>
      </c>
      <c r="G44" s="23">
        <v>1906919</v>
      </c>
      <c r="I44" s="23">
        <v>110838</v>
      </c>
      <c r="J44" s="23">
        <v>247010</v>
      </c>
      <c r="L44" s="23">
        <v>44</v>
      </c>
      <c r="M44">
        <f t="shared" ca="1" si="14"/>
        <v>1906.9190000000001</v>
      </c>
      <c r="Z44" s="21">
        <f t="shared" si="15"/>
        <v>40087</v>
      </c>
      <c r="AA44" s="22">
        <f t="shared" ca="1" si="16"/>
        <v>1907</v>
      </c>
    </row>
    <row r="45" spans="1:27" x14ac:dyDescent="0.35">
      <c r="A45">
        <f>[1]CollectfromSources!B47</f>
        <v>2009</v>
      </c>
      <c r="B45" t="str">
        <f>[1]CollectfromSources!C47</f>
        <v>11</v>
      </c>
      <c r="C45" s="25">
        <f t="shared" si="12"/>
        <v>40118</v>
      </c>
      <c r="D45" s="23">
        <v>915739</v>
      </c>
      <c r="E45">
        <v>731463</v>
      </c>
      <c r="F45" s="23">
        <f t="shared" si="13"/>
        <v>184276</v>
      </c>
      <c r="G45" s="23">
        <v>1755599</v>
      </c>
      <c r="I45" s="23">
        <v>112539</v>
      </c>
      <c r="J45" s="23">
        <v>170591</v>
      </c>
      <c r="L45" s="23">
        <v>45</v>
      </c>
      <c r="M45">
        <f t="shared" ca="1" si="14"/>
        <v>1755.5989999999999</v>
      </c>
      <c r="Z45" s="21">
        <f t="shared" si="15"/>
        <v>40118</v>
      </c>
      <c r="AA45" s="22">
        <f t="shared" ca="1" si="16"/>
        <v>1756</v>
      </c>
    </row>
    <row r="46" spans="1:27" x14ac:dyDescent="0.35">
      <c r="A46">
        <f>[1]CollectfromSources!B48</f>
        <v>2009</v>
      </c>
      <c r="B46" t="str">
        <f>[1]CollectfromSources!C48</f>
        <v>12</v>
      </c>
      <c r="C46" s="25">
        <f t="shared" si="12"/>
        <v>40148</v>
      </c>
      <c r="D46" s="23">
        <v>1229351</v>
      </c>
      <c r="E46">
        <v>1024323</v>
      </c>
      <c r="F46" s="23">
        <f t="shared" si="13"/>
        <v>205028</v>
      </c>
      <c r="G46" s="23">
        <v>3612837</v>
      </c>
      <c r="I46" s="23">
        <v>138589</v>
      </c>
      <c r="J46" s="23">
        <v>1109978</v>
      </c>
      <c r="L46" s="23">
        <v>46</v>
      </c>
      <c r="M46">
        <f t="shared" ca="1" si="14"/>
        <v>3612.837</v>
      </c>
      <c r="Z46" s="21">
        <f t="shared" si="15"/>
        <v>40148</v>
      </c>
      <c r="AA46" s="22">
        <f t="shared" ca="1" si="16"/>
        <v>3613</v>
      </c>
    </row>
    <row r="47" spans="1:27" x14ac:dyDescent="0.35">
      <c r="A47">
        <f>[1]CollectfromSources!B49</f>
        <v>2010</v>
      </c>
      <c r="B47" t="str">
        <f>[1]CollectfromSources!C49</f>
        <v>01</v>
      </c>
      <c r="C47" s="25">
        <f t="shared" si="12"/>
        <v>40179</v>
      </c>
      <c r="D47" s="23">
        <v>993208</v>
      </c>
      <c r="E47">
        <v>812947</v>
      </c>
      <c r="F47" s="23">
        <f t="shared" si="13"/>
        <v>180261</v>
      </c>
      <c r="G47" s="23">
        <v>5786856</v>
      </c>
      <c r="I47" s="23">
        <v>107842</v>
      </c>
      <c r="J47" s="23">
        <v>153636</v>
      </c>
      <c r="L47" s="23">
        <v>47</v>
      </c>
      <c r="M47">
        <f t="shared" ca="1" si="14"/>
        <v>5786.8559999999998</v>
      </c>
      <c r="Z47" s="21">
        <f t="shared" si="15"/>
        <v>40179</v>
      </c>
      <c r="AA47" s="22">
        <f t="shared" ca="1" si="16"/>
        <v>5787</v>
      </c>
    </row>
    <row r="48" spans="1:27" x14ac:dyDescent="0.35">
      <c r="A48">
        <f>[1]CollectfromSources!B50</f>
        <v>2010</v>
      </c>
      <c r="B48" t="str">
        <f>[1]CollectfromSources!C50</f>
        <v>02</v>
      </c>
      <c r="C48" s="25">
        <f t="shared" si="12"/>
        <v>40210</v>
      </c>
      <c r="D48" s="23">
        <v>834830</v>
      </c>
      <c r="E48">
        <v>686337</v>
      </c>
      <c r="F48" s="23">
        <f t="shared" si="13"/>
        <v>148493</v>
      </c>
      <c r="G48" s="23">
        <v>3095113</v>
      </c>
      <c r="I48" s="23">
        <v>110901</v>
      </c>
      <c r="J48" s="23">
        <v>123154</v>
      </c>
      <c r="L48" s="23">
        <v>48</v>
      </c>
      <c r="M48">
        <f t="shared" ca="1" si="14"/>
        <v>3095.1129999999998</v>
      </c>
      <c r="Z48" s="21">
        <f t="shared" si="15"/>
        <v>40210</v>
      </c>
      <c r="AA48" s="22">
        <f t="shared" ca="1" si="16"/>
        <v>3095</v>
      </c>
    </row>
    <row r="49" spans="1:27" x14ac:dyDescent="0.35">
      <c r="A49">
        <f>[1]CollectfromSources!B51</f>
        <v>2010</v>
      </c>
      <c r="B49" t="str">
        <f>[1]CollectfromSources!C51</f>
        <v>03</v>
      </c>
      <c r="C49" s="25">
        <f t="shared" si="12"/>
        <v>40238</v>
      </c>
      <c r="D49" s="23">
        <v>1102497</v>
      </c>
      <c r="E49">
        <v>927170</v>
      </c>
      <c r="F49" s="23">
        <f t="shared" si="13"/>
        <v>175327</v>
      </c>
      <c r="G49" s="23">
        <v>2534129</v>
      </c>
      <c r="I49" s="23">
        <v>141496</v>
      </c>
      <c r="J49" s="23">
        <v>1739980</v>
      </c>
      <c r="L49" s="23">
        <v>49</v>
      </c>
      <c r="M49">
        <f t="shared" ca="1" si="14"/>
        <v>2534.1289999999999</v>
      </c>
      <c r="Z49" s="21">
        <f t="shared" si="15"/>
        <v>40238</v>
      </c>
      <c r="AA49" s="22">
        <f t="shared" ca="1" si="16"/>
        <v>2534</v>
      </c>
    </row>
    <row r="50" spans="1:27" x14ac:dyDescent="0.35">
      <c r="A50">
        <f>[1]CollectfromSources!B52</f>
        <v>2010</v>
      </c>
      <c r="B50" t="str">
        <f>[1]CollectfromSources!C52</f>
        <v>04</v>
      </c>
      <c r="C50" s="25">
        <f t="shared" si="12"/>
        <v>40269</v>
      </c>
      <c r="D50" s="23">
        <v>965249</v>
      </c>
      <c r="E50">
        <v>773780</v>
      </c>
      <c r="F50" s="23">
        <f t="shared" si="13"/>
        <v>191469</v>
      </c>
      <c r="G50" s="23">
        <v>4092175</v>
      </c>
      <c r="H50" s="23">
        <v>137104</v>
      </c>
      <c r="I50" s="23">
        <v>3133</v>
      </c>
      <c r="J50" s="23">
        <v>143965.75</v>
      </c>
      <c r="L50" s="23">
        <v>50</v>
      </c>
      <c r="M50">
        <f t="shared" ca="1" si="14"/>
        <v>4092.1750000000002</v>
      </c>
      <c r="Z50" s="21">
        <f t="shared" si="15"/>
        <v>40269</v>
      </c>
      <c r="AA50" s="22">
        <f t="shared" ca="1" si="16"/>
        <v>4092</v>
      </c>
    </row>
    <row r="51" spans="1:27" x14ac:dyDescent="0.35">
      <c r="A51">
        <f>[1]CollectfromSources!B53</f>
        <v>2010</v>
      </c>
      <c r="B51" t="str">
        <f>[1]CollectfromSources!C53</f>
        <v>05</v>
      </c>
      <c r="C51" s="25">
        <f t="shared" si="12"/>
        <v>40299</v>
      </c>
      <c r="D51" s="23">
        <v>936520</v>
      </c>
      <c r="E51">
        <v>757297</v>
      </c>
      <c r="F51" s="23">
        <f t="shared" si="13"/>
        <v>179223</v>
      </c>
      <c r="G51" s="23">
        <v>1044244</v>
      </c>
      <c r="H51" s="23">
        <v>124847</v>
      </c>
      <c r="I51" s="23">
        <v>2597</v>
      </c>
      <c r="J51" s="23">
        <v>87200.250000000015</v>
      </c>
      <c r="L51" s="23">
        <v>51</v>
      </c>
      <c r="M51">
        <f t="shared" ca="1" si="14"/>
        <v>1044.2439999999999</v>
      </c>
      <c r="Z51" s="21">
        <f t="shared" si="15"/>
        <v>40299</v>
      </c>
      <c r="AA51" s="22">
        <f t="shared" ca="1" si="16"/>
        <v>1044</v>
      </c>
    </row>
    <row r="52" spans="1:27" x14ac:dyDescent="0.35">
      <c r="A52">
        <f>[1]CollectfromSources!B54</f>
        <v>2010</v>
      </c>
      <c r="B52" t="str">
        <f>[1]CollectfromSources!C54</f>
        <v>06</v>
      </c>
      <c r="C52" s="25">
        <f t="shared" si="12"/>
        <v>40330</v>
      </c>
      <c r="D52" s="23">
        <v>1299440</v>
      </c>
      <c r="E52">
        <v>1075867</v>
      </c>
      <c r="F52" s="23">
        <f t="shared" si="13"/>
        <v>223573</v>
      </c>
      <c r="G52" s="23">
        <v>3548402</v>
      </c>
      <c r="H52" s="23">
        <v>151929</v>
      </c>
      <c r="I52" s="23">
        <v>31091</v>
      </c>
      <c r="J52" s="23">
        <v>1073174</v>
      </c>
      <c r="L52" s="23">
        <v>52</v>
      </c>
      <c r="M52">
        <f t="shared" ca="1" si="14"/>
        <v>3548.402</v>
      </c>
      <c r="Z52" s="21">
        <f t="shared" si="15"/>
        <v>40330</v>
      </c>
      <c r="AA52" s="22">
        <f t="shared" ca="1" si="16"/>
        <v>3548</v>
      </c>
    </row>
    <row r="53" spans="1:27" x14ac:dyDescent="0.35">
      <c r="A53">
        <f>[1]CollectfromSources!B55</f>
        <v>2010</v>
      </c>
      <c r="B53" t="str">
        <f>[1]CollectfromSources!C55</f>
        <v>07</v>
      </c>
      <c r="C53" s="25">
        <f t="shared" si="12"/>
        <v>40360</v>
      </c>
      <c r="D53" s="23">
        <v>1018780</v>
      </c>
      <c r="E53">
        <v>804455</v>
      </c>
      <c r="F53" s="23">
        <f t="shared" si="13"/>
        <v>214325</v>
      </c>
      <c r="G53" s="23">
        <v>2100181</v>
      </c>
      <c r="H53" s="23">
        <v>213414</v>
      </c>
      <c r="I53" s="23">
        <v>13397</v>
      </c>
      <c r="J53" s="23">
        <v>179408</v>
      </c>
      <c r="L53" s="23">
        <v>53</v>
      </c>
      <c r="M53">
        <f t="shared" ca="1" si="14"/>
        <v>2100.181</v>
      </c>
      <c r="Z53" s="21">
        <f t="shared" si="15"/>
        <v>40360</v>
      </c>
      <c r="AA53" s="22">
        <f t="shared" ca="1" si="16"/>
        <v>2100</v>
      </c>
    </row>
    <row r="54" spans="1:27" x14ac:dyDescent="0.35">
      <c r="A54">
        <f>[1]CollectfromSources!B56</f>
        <v>2010</v>
      </c>
      <c r="B54" t="str">
        <f>[1]CollectfromSources!C56</f>
        <v>08</v>
      </c>
      <c r="C54" s="25">
        <f t="shared" si="12"/>
        <v>40391</v>
      </c>
      <c r="D54" s="23">
        <v>1028266</v>
      </c>
      <c r="E54">
        <v>805422</v>
      </c>
      <c r="F54" s="23">
        <f t="shared" si="13"/>
        <v>222844</v>
      </c>
      <c r="G54" s="23">
        <v>2224911</v>
      </c>
      <c r="H54" s="23">
        <v>133574</v>
      </c>
      <c r="I54" s="23">
        <v>3215</v>
      </c>
      <c r="J54" s="23">
        <v>124772</v>
      </c>
      <c r="L54" s="23">
        <v>54</v>
      </c>
      <c r="M54">
        <f t="shared" ca="1" si="14"/>
        <v>2224.9110000000001</v>
      </c>
      <c r="Z54" s="21">
        <f t="shared" si="15"/>
        <v>40391</v>
      </c>
      <c r="AA54" s="22">
        <f t="shared" ca="1" si="16"/>
        <v>2225</v>
      </c>
    </row>
    <row r="55" spans="1:27" x14ac:dyDescent="0.35">
      <c r="A55">
        <f>[1]CollectfromSources!B57</f>
        <v>2010</v>
      </c>
      <c r="B55" t="str">
        <f>[1]CollectfromSources!C57</f>
        <v>09</v>
      </c>
      <c r="C55" s="25">
        <f t="shared" si="12"/>
        <v>40422</v>
      </c>
      <c r="D55" s="23">
        <v>1355231</v>
      </c>
      <c r="E55">
        <v>1076668</v>
      </c>
      <c r="F55" s="23">
        <f t="shared" si="13"/>
        <v>278563</v>
      </c>
      <c r="G55" s="23">
        <v>3564088</v>
      </c>
      <c r="H55" s="23">
        <v>162831</v>
      </c>
      <c r="I55" s="23">
        <v>45291</v>
      </c>
      <c r="J55" s="23">
        <v>1140153</v>
      </c>
      <c r="L55" s="23">
        <v>55</v>
      </c>
      <c r="M55">
        <f t="shared" ca="1" si="14"/>
        <v>3564.0880000000002</v>
      </c>
      <c r="Z55" s="21">
        <f t="shared" si="15"/>
        <v>40422</v>
      </c>
      <c r="AA55" s="22">
        <f t="shared" ca="1" si="16"/>
        <v>3564</v>
      </c>
    </row>
    <row r="56" spans="1:27" x14ac:dyDescent="0.35">
      <c r="A56">
        <f>[1]CollectfromSources!B58</f>
        <v>2010</v>
      </c>
      <c r="B56" t="str">
        <f>[1]CollectfromSources!C58</f>
        <v>10</v>
      </c>
      <c r="C56" s="25">
        <f t="shared" si="12"/>
        <v>40452</v>
      </c>
      <c r="D56" s="23">
        <v>1025479</v>
      </c>
      <c r="E56">
        <v>812578</v>
      </c>
      <c r="F56" s="23">
        <f t="shared" si="13"/>
        <v>212901</v>
      </c>
      <c r="G56" s="23">
        <v>2158120</v>
      </c>
      <c r="H56" s="23">
        <v>127521</v>
      </c>
      <c r="I56" s="23">
        <v>3971</v>
      </c>
      <c r="J56" s="23">
        <v>149635</v>
      </c>
      <c r="L56" s="23">
        <v>56</v>
      </c>
      <c r="M56">
        <f t="shared" ca="1" si="14"/>
        <v>2158.12</v>
      </c>
      <c r="Z56" s="21">
        <f t="shared" si="15"/>
        <v>40452</v>
      </c>
      <c r="AA56" s="22">
        <f t="shared" ca="1" si="16"/>
        <v>2158</v>
      </c>
    </row>
    <row r="57" spans="1:27" x14ac:dyDescent="0.35">
      <c r="A57">
        <f>[1]CollectfromSources!B59</f>
        <v>2010</v>
      </c>
      <c r="B57" t="str">
        <f>[1]CollectfromSources!C59</f>
        <v>11</v>
      </c>
      <c r="C57" s="25">
        <f t="shared" si="12"/>
        <v>40483</v>
      </c>
      <c r="D57" s="23">
        <v>1052046</v>
      </c>
      <c r="E57">
        <v>840421</v>
      </c>
      <c r="F57" s="23">
        <f t="shared" si="13"/>
        <v>211625</v>
      </c>
      <c r="G57" s="23">
        <v>1829198</v>
      </c>
      <c r="H57" s="23">
        <v>126851</v>
      </c>
      <c r="I57" s="23">
        <v>1188</v>
      </c>
      <c r="J57" s="23">
        <v>213636</v>
      </c>
      <c r="L57" s="23">
        <v>57</v>
      </c>
      <c r="M57">
        <f t="shared" ca="1" si="14"/>
        <v>1829.1980000000001</v>
      </c>
      <c r="Z57" s="21">
        <f t="shared" si="15"/>
        <v>40483</v>
      </c>
      <c r="AA57" s="22">
        <f t="shared" ca="1" si="16"/>
        <v>1829</v>
      </c>
    </row>
    <row r="58" spans="1:27" x14ac:dyDescent="0.35">
      <c r="A58">
        <f>[1]CollectfromSources!B60</f>
        <v>2010</v>
      </c>
      <c r="B58" t="str">
        <f>[1]CollectfromSources!C60</f>
        <v>12</v>
      </c>
      <c r="C58" s="25">
        <f t="shared" si="12"/>
        <v>40513</v>
      </c>
      <c r="D58" s="23">
        <v>1411771</v>
      </c>
      <c r="E58">
        <v>1175160</v>
      </c>
      <c r="F58" s="23">
        <f t="shared" si="13"/>
        <v>236611</v>
      </c>
      <c r="G58" s="23">
        <v>3869580</v>
      </c>
      <c r="H58" s="23">
        <v>127605</v>
      </c>
      <c r="I58" s="23">
        <v>26195</v>
      </c>
      <c r="J58" s="23">
        <v>1319035</v>
      </c>
      <c r="L58" s="23">
        <v>58</v>
      </c>
      <c r="M58">
        <f t="shared" ca="1" si="14"/>
        <v>3869.58</v>
      </c>
      <c r="Z58" s="21">
        <f t="shared" si="15"/>
        <v>40513</v>
      </c>
      <c r="AA58" s="22">
        <f t="shared" ca="1" si="16"/>
        <v>3870</v>
      </c>
    </row>
    <row r="59" spans="1:27" x14ac:dyDescent="0.35">
      <c r="A59">
        <f>[1]CollectfromSources!B61</f>
        <v>2011</v>
      </c>
      <c r="B59" t="str">
        <f>[1]CollectfromSources!C61</f>
        <v>01</v>
      </c>
      <c r="C59" s="25">
        <f t="shared" si="12"/>
        <v>40544</v>
      </c>
      <c r="D59" s="23">
        <v>1129925</v>
      </c>
      <c r="E59">
        <v>924001</v>
      </c>
      <c r="F59" s="23">
        <f t="shared" si="13"/>
        <v>205924</v>
      </c>
      <c r="G59" s="23">
        <v>6639704</v>
      </c>
      <c r="H59" s="23">
        <v>202486</v>
      </c>
      <c r="I59" s="23">
        <v>4768</v>
      </c>
      <c r="J59" s="23">
        <v>209980</v>
      </c>
      <c r="L59" s="23">
        <v>59</v>
      </c>
      <c r="M59">
        <f t="shared" ca="1" si="14"/>
        <v>6639.7039999999997</v>
      </c>
      <c r="Z59" s="21">
        <f t="shared" si="15"/>
        <v>40544</v>
      </c>
      <c r="AA59" s="22">
        <f t="shared" ca="1" si="16"/>
        <v>6640</v>
      </c>
    </row>
    <row r="60" spans="1:27" x14ac:dyDescent="0.35">
      <c r="A60">
        <f>[1]CollectfromSources!B62</f>
        <v>2011</v>
      </c>
      <c r="B60" t="str">
        <f>[1]CollectfromSources!C62</f>
        <v>02</v>
      </c>
      <c r="C60" s="25">
        <f t="shared" si="12"/>
        <v>40575</v>
      </c>
      <c r="D60" s="23">
        <v>913108</v>
      </c>
      <c r="E60">
        <v>749879</v>
      </c>
      <c r="F60" s="23">
        <f t="shared" si="13"/>
        <v>163229</v>
      </c>
      <c r="G60" s="23">
        <v>2607660</v>
      </c>
      <c r="H60" s="23">
        <v>169927</v>
      </c>
      <c r="I60" s="23">
        <v>1031</v>
      </c>
      <c r="J60" s="23">
        <v>205958</v>
      </c>
      <c r="L60" s="23">
        <v>60</v>
      </c>
      <c r="M60">
        <f t="shared" ca="1" si="14"/>
        <v>2607.66</v>
      </c>
      <c r="Z60" s="21">
        <f t="shared" si="15"/>
        <v>40575</v>
      </c>
      <c r="AA60" s="22">
        <f t="shared" ca="1" si="16"/>
        <v>2608</v>
      </c>
    </row>
    <row r="61" spans="1:27" x14ac:dyDescent="0.35">
      <c r="A61">
        <f>[1]CollectfromSources!B63</f>
        <v>2011</v>
      </c>
      <c r="B61" t="str">
        <f>[1]CollectfromSources!C63</f>
        <v>03</v>
      </c>
      <c r="C61" s="25">
        <f t="shared" si="12"/>
        <v>40603</v>
      </c>
      <c r="D61" s="23">
        <v>1274630</v>
      </c>
      <c r="E61">
        <v>1061412</v>
      </c>
      <c r="F61" s="23">
        <f t="shared" si="13"/>
        <v>213218</v>
      </c>
      <c r="G61" s="23">
        <v>2530953</v>
      </c>
      <c r="H61" s="23">
        <v>121257</v>
      </c>
      <c r="I61" s="23">
        <v>27132</v>
      </c>
      <c r="J61" s="23">
        <v>1728645</v>
      </c>
      <c r="L61" s="23">
        <v>61</v>
      </c>
      <c r="M61">
        <f t="shared" ca="1" si="14"/>
        <v>2530.953</v>
      </c>
      <c r="Z61" s="21">
        <f t="shared" si="15"/>
        <v>40603</v>
      </c>
      <c r="AA61" s="22">
        <f t="shared" ca="1" si="16"/>
        <v>2531</v>
      </c>
    </row>
    <row r="62" spans="1:27" x14ac:dyDescent="0.35">
      <c r="A62">
        <f>[1]CollectfromSources!B64</f>
        <v>2011</v>
      </c>
      <c r="B62" t="str">
        <f>[1]CollectfromSources!C64</f>
        <v>04</v>
      </c>
      <c r="C62" s="25">
        <f t="shared" si="12"/>
        <v>40634</v>
      </c>
      <c r="D62" s="23">
        <v>1046191.0000000001</v>
      </c>
      <c r="E62">
        <v>846712</v>
      </c>
      <c r="F62" s="23">
        <f t="shared" si="13"/>
        <v>199479.00000000012</v>
      </c>
      <c r="G62" s="23">
        <v>5537858</v>
      </c>
      <c r="H62" s="23">
        <v>113572</v>
      </c>
      <c r="I62" s="23">
        <v>3195</v>
      </c>
      <c r="J62" s="23">
        <v>247619.85499999998</v>
      </c>
      <c r="L62" s="23">
        <v>62</v>
      </c>
      <c r="M62">
        <f t="shared" ca="1" si="14"/>
        <v>5537.8580000000002</v>
      </c>
      <c r="Z62" s="21">
        <f t="shared" si="15"/>
        <v>40634</v>
      </c>
      <c r="AA62" s="22">
        <f t="shared" ca="1" si="16"/>
        <v>5538</v>
      </c>
    </row>
    <row r="63" spans="1:27" x14ac:dyDescent="0.35">
      <c r="A63">
        <f>[1]CollectfromSources!B65</f>
        <v>2011</v>
      </c>
      <c r="B63" t="str">
        <f>[1]CollectfromSources!C65</f>
        <v>05</v>
      </c>
      <c r="C63" s="25">
        <f t="shared" si="12"/>
        <v>40664</v>
      </c>
      <c r="D63" s="23">
        <v>1018561</v>
      </c>
      <c r="E63">
        <v>814229</v>
      </c>
      <c r="F63" s="23">
        <f t="shared" si="13"/>
        <v>204332</v>
      </c>
      <c r="G63" s="23">
        <v>1428813</v>
      </c>
      <c r="H63" s="23">
        <v>180648</v>
      </c>
      <c r="I63" s="23">
        <v>891</v>
      </c>
      <c r="J63" s="23">
        <v>102120.145</v>
      </c>
      <c r="L63" s="23">
        <v>63</v>
      </c>
      <c r="M63">
        <f t="shared" ca="1" si="14"/>
        <v>1428.8130000000001</v>
      </c>
      <c r="Z63" s="21">
        <f t="shared" si="15"/>
        <v>40664</v>
      </c>
      <c r="AA63" s="22">
        <f t="shared" ca="1" si="16"/>
        <v>1429</v>
      </c>
    </row>
    <row r="64" spans="1:27" x14ac:dyDescent="0.35">
      <c r="A64">
        <f>[1]CollectfromSources!B66</f>
        <v>2011</v>
      </c>
      <c r="B64" t="str">
        <f>[1]CollectfromSources!C66</f>
        <v>06</v>
      </c>
      <c r="C64" s="25">
        <f t="shared" si="12"/>
        <v>40695</v>
      </c>
      <c r="D64" s="23">
        <v>1360514</v>
      </c>
      <c r="E64">
        <v>1127316</v>
      </c>
      <c r="F64" s="23">
        <f t="shared" si="13"/>
        <v>233198</v>
      </c>
      <c r="G64" s="23">
        <v>4002821</v>
      </c>
      <c r="H64" s="23">
        <v>112148</v>
      </c>
      <c r="I64" s="23">
        <v>35415</v>
      </c>
      <c r="J64" s="23">
        <v>1326616</v>
      </c>
      <c r="L64" s="23">
        <v>64</v>
      </c>
      <c r="M64">
        <f t="shared" ca="1" si="14"/>
        <v>4002.8209999999999</v>
      </c>
      <c r="Z64" s="21">
        <f t="shared" si="15"/>
        <v>40695</v>
      </c>
      <c r="AA64" s="22">
        <f t="shared" ca="1" si="16"/>
        <v>4003</v>
      </c>
    </row>
    <row r="65" spans="1:27" x14ac:dyDescent="0.35">
      <c r="A65">
        <f>[1]CollectfromSources!B67</f>
        <v>2011</v>
      </c>
      <c r="B65" t="str">
        <f>[1]CollectfromSources!C67</f>
        <v>07</v>
      </c>
      <c r="C65" s="25">
        <f t="shared" si="12"/>
        <v>40725</v>
      </c>
      <c r="D65" s="23">
        <v>1094990</v>
      </c>
      <c r="E65">
        <v>855836</v>
      </c>
      <c r="F65" s="23">
        <f t="shared" si="13"/>
        <v>239154</v>
      </c>
      <c r="G65" s="23">
        <v>2200289</v>
      </c>
      <c r="H65" s="23">
        <v>149667</v>
      </c>
      <c r="I65" s="23">
        <v>3444</v>
      </c>
      <c r="J65" s="23">
        <v>61654</v>
      </c>
      <c r="L65" s="23">
        <v>65</v>
      </c>
      <c r="M65">
        <f t="shared" ca="1" si="14"/>
        <v>2200.2890000000002</v>
      </c>
      <c r="Z65" s="21">
        <f t="shared" si="15"/>
        <v>40725</v>
      </c>
      <c r="AA65" s="22">
        <f t="shared" ca="1" si="16"/>
        <v>2200</v>
      </c>
    </row>
    <row r="66" spans="1:27" x14ac:dyDescent="0.35">
      <c r="A66">
        <f>[1]CollectfromSources!B68</f>
        <v>2011</v>
      </c>
      <c r="B66" t="str">
        <f>[1]CollectfromSources!C68</f>
        <v>08</v>
      </c>
      <c r="C66" s="25">
        <f t="shared" ref="C66:C88" si="17">DATE(A66,B66,1)</f>
        <v>40756</v>
      </c>
      <c r="D66" s="23">
        <v>1064549</v>
      </c>
      <c r="E66">
        <v>837027</v>
      </c>
      <c r="F66" s="23">
        <f t="shared" ref="F66:F88" si="18">D66-E66</f>
        <v>227522</v>
      </c>
      <c r="G66" s="23">
        <v>2437439</v>
      </c>
      <c r="H66" s="23">
        <v>192967</v>
      </c>
      <c r="I66" s="23">
        <v>3069</v>
      </c>
      <c r="J66" s="23">
        <v>134343</v>
      </c>
      <c r="L66" s="23">
        <v>66</v>
      </c>
      <c r="M66">
        <f t="shared" ref="M66:M97" ca="1" si="19">INDIRECT($K$2&amp;L66)/K$1</f>
        <v>2437.4389999999999</v>
      </c>
      <c r="Z66" s="21">
        <f t="shared" ref="Z66:Z88" si="20">C66</f>
        <v>40756</v>
      </c>
      <c r="AA66" s="22">
        <f t="shared" ref="AA66:AA88" ca="1" si="21">ROUND(M66,0)</f>
        <v>2437</v>
      </c>
    </row>
    <row r="67" spans="1:27" x14ac:dyDescent="0.35">
      <c r="A67">
        <f>[1]CollectfromSources!B69</f>
        <v>2011</v>
      </c>
      <c r="B67" t="str">
        <f>[1]CollectfromSources!C69</f>
        <v>09</v>
      </c>
      <c r="C67" s="25">
        <f t="shared" si="17"/>
        <v>40787</v>
      </c>
      <c r="D67" s="23">
        <v>1358666</v>
      </c>
      <c r="E67">
        <v>1112530</v>
      </c>
      <c r="F67" s="23">
        <f t="shared" si="18"/>
        <v>246136</v>
      </c>
      <c r="G67" s="23">
        <v>3822272</v>
      </c>
      <c r="H67" s="23">
        <v>171427</v>
      </c>
      <c r="I67" s="23">
        <v>37203</v>
      </c>
      <c r="J67" s="23">
        <v>1181194</v>
      </c>
      <c r="L67" s="23">
        <v>67</v>
      </c>
      <c r="M67">
        <f t="shared" ca="1" si="19"/>
        <v>3822.2719999999999</v>
      </c>
      <c r="Z67" s="21">
        <f t="shared" si="20"/>
        <v>40787</v>
      </c>
      <c r="AA67" s="22">
        <f t="shared" ca="1" si="21"/>
        <v>3822</v>
      </c>
    </row>
    <row r="68" spans="1:27" x14ac:dyDescent="0.35">
      <c r="A68">
        <f>[1]CollectfromSources!B70</f>
        <v>2011</v>
      </c>
      <c r="B68" t="str">
        <f>[1]CollectfromSources!C70</f>
        <v>10</v>
      </c>
      <c r="C68" s="25">
        <f t="shared" si="17"/>
        <v>40817</v>
      </c>
      <c r="D68" s="23">
        <v>1062644</v>
      </c>
      <c r="E68">
        <v>849563</v>
      </c>
      <c r="F68" s="23">
        <f t="shared" si="18"/>
        <v>213081</v>
      </c>
      <c r="G68" s="23">
        <v>2061998</v>
      </c>
      <c r="H68" s="23">
        <v>151322</v>
      </c>
      <c r="I68" s="23">
        <v>3590</v>
      </c>
      <c r="J68" s="23">
        <v>145996</v>
      </c>
      <c r="L68" s="23">
        <v>68</v>
      </c>
      <c r="M68">
        <f t="shared" ca="1" si="19"/>
        <v>2061.998</v>
      </c>
      <c r="Z68" s="21">
        <f t="shared" si="20"/>
        <v>40817</v>
      </c>
      <c r="AA68" s="22">
        <f t="shared" ca="1" si="21"/>
        <v>2062</v>
      </c>
    </row>
    <row r="69" spans="1:27" x14ac:dyDescent="0.35">
      <c r="A69">
        <f>[1]CollectfromSources!B71</f>
        <v>2011</v>
      </c>
      <c r="B69" t="str">
        <f>[1]CollectfromSources!C71</f>
        <v>11</v>
      </c>
      <c r="C69" s="25">
        <f t="shared" si="17"/>
        <v>40848</v>
      </c>
      <c r="D69" s="23">
        <v>1041545</v>
      </c>
      <c r="E69">
        <v>843465</v>
      </c>
      <c r="F69" s="23">
        <f t="shared" si="18"/>
        <v>198080</v>
      </c>
      <c r="G69" s="23">
        <v>2128879</v>
      </c>
      <c r="H69" s="23">
        <v>147968</v>
      </c>
      <c r="I69" s="23">
        <v>1957</v>
      </c>
      <c r="J69" s="23">
        <v>188746</v>
      </c>
      <c r="L69" s="23">
        <v>69</v>
      </c>
      <c r="M69">
        <f t="shared" ca="1" si="19"/>
        <v>2128.8789999999999</v>
      </c>
      <c r="Z69" s="21">
        <f t="shared" si="20"/>
        <v>40848</v>
      </c>
      <c r="AA69" s="22">
        <f t="shared" ca="1" si="21"/>
        <v>2129</v>
      </c>
    </row>
    <row r="70" spans="1:27" x14ac:dyDescent="0.35">
      <c r="A70">
        <f>[1]CollectfromSources!B72</f>
        <v>2011</v>
      </c>
      <c r="B70" t="str">
        <f>[1]CollectfromSources!C72</f>
        <v>12</v>
      </c>
      <c r="C70" s="25">
        <f t="shared" si="17"/>
        <v>40878</v>
      </c>
      <c r="D70" s="23">
        <v>1403915</v>
      </c>
      <c r="E70">
        <v>1153288</v>
      </c>
      <c r="F70" s="23">
        <f t="shared" si="18"/>
        <v>250627</v>
      </c>
      <c r="G70" s="23">
        <v>3697470</v>
      </c>
      <c r="H70" s="23">
        <v>123578</v>
      </c>
      <c r="I70" s="23">
        <v>26427</v>
      </c>
      <c r="J70" s="23">
        <v>1328477</v>
      </c>
      <c r="L70" s="23">
        <v>70</v>
      </c>
      <c r="M70">
        <f t="shared" ca="1" si="19"/>
        <v>3697.47</v>
      </c>
      <c r="Z70" s="21">
        <f t="shared" si="20"/>
        <v>40878</v>
      </c>
      <c r="AA70" s="22">
        <f t="shared" ca="1" si="21"/>
        <v>3697</v>
      </c>
    </row>
    <row r="71" spans="1:27" x14ac:dyDescent="0.35">
      <c r="A71">
        <f>[1]CollectfromSources!B73</f>
        <v>2012</v>
      </c>
      <c r="B71" t="str">
        <f>[1]CollectfromSources!C73</f>
        <v>01</v>
      </c>
      <c r="C71" s="25">
        <f t="shared" si="17"/>
        <v>40909</v>
      </c>
      <c r="D71" s="23">
        <v>1106863</v>
      </c>
      <c r="E71">
        <v>896348</v>
      </c>
      <c r="F71" s="23">
        <f t="shared" si="18"/>
        <v>210515</v>
      </c>
      <c r="G71" s="23">
        <v>6464470</v>
      </c>
      <c r="H71" s="23">
        <v>123843</v>
      </c>
      <c r="I71" s="23">
        <v>5374</v>
      </c>
      <c r="J71" s="23">
        <v>297152</v>
      </c>
      <c r="L71" s="23">
        <v>71</v>
      </c>
      <c r="M71">
        <f t="shared" ca="1" si="19"/>
        <v>6464.47</v>
      </c>
      <c r="Z71" s="21">
        <f t="shared" si="20"/>
        <v>40909</v>
      </c>
      <c r="AA71" s="22">
        <f t="shared" ca="1" si="21"/>
        <v>6464</v>
      </c>
    </row>
    <row r="72" spans="1:27" x14ac:dyDescent="0.35">
      <c r="A72">
        <f>[1]CollectfromSources!B74</f>
        <v>2012</v>
      </c>
      <c r="B72" t="str">
        <f>[1]CollectfromSources!C74</f>
        <v>02</v>
      </c>
      <c r="C72" s="25">
        <f t="shared" si="17"/>
        <v>40940</v>
      </c>
      <c r="D72" s="23">
        <v>925066</v>
      </c>
      <c r="E72">
        <v>763122</v>
      </c>
      <c r="F72" s="23">
        <f t="shared" si="18"/>
        <v>161944</v>
      </c>
      <c r="G72" s="23">
        <v>2769783</v>
      </c>
      <c r="H72" s="23">
        <v>113352</v>
      </c>
      <c r="I72" s="23">
        <v>1662</v>
      </c>
      <c r="J72" s="23">
        <v>135737</v>
      </c>
      <c r="L72" s="23">
        <v>72</v>
      </c>
      <c r="M72">
        <f t="shared" ca="1" si="19"/>
        <v>2769.7829999999999</v>
      </c>
      <c r="Z72" s="21">
        <f t="shared" si="20"/>
        <v>40940</v>
      </c>
      <c r="AA72" s="22">
        <f t="shared" ca="1" si="21"/>
        <v>2770</v>
      </c>
    </row>
    <row r="73" spans="1:27" x14ac:dyDescent="0.35">
      <c r="A73">
        <f>[1]CollectfromSources!B75</f>
        <v>2012</v>
      </c>
      <c r="B73" t="str">
        <f>[1]CollectfromSources!C75</f>
        <v>03</v>
      </c>
      <c r="C73" s="25">
        <f t="shared" si="17"/>
        <v>40969</v>
      </c>
      <c r="D73" s="23">
        <v>1256818</v>
      </c>
      <c r="E73">
        <v>1068686</v>
      </c>
      <c r="F73" s="23">
        <f t="shared" si="18"/>
        <v>188132</v>
      </c>
      <c r="G73" s="23">
        <v>2215735</v>
      </c>
      <c r="H73" s="23">
        <v>108087</v>
      </c>
      <c r="I73" s="23">
        <v>31220</v>
      </c>
      <c r="J73" s="23">
        <v>1896638</v>
      </c>
      <c r="L73" s="23">
        <v>73</v>
      </c>
      <c r="M73">
        <f t="shared" ca="1" si="19"/>
        <v>2215.7350000000001</v>
      </c>
      <c r="Z73" s="21">
        <f t="shared" si="20"/>
        <v>40969</v>
      </c>
      <c r="AA73" s="22">
        <f t="shared" ca="1" si="21"/>
        <v>2216</v>
      </c>
    </row>
    <row r="74" spans="1:27" x14ac:dyDescent="0.35">
      <c r="A74">
        <f>[1]CollectfromSources!B76</f>
        <v>2012</v>
      </c>
      <c r="B74" t="str">
        <f>[1]CollectfromSources!C76</f>
        <v>04</v>
      </c>
      <c r="C74" s="25">
        <f t="shared" si="17"/>
        <v>41000</v>
      </c>
      <c r="D74" s="23">
        <v>1038057.9999999999</v>
      </c>
      <c r="E74">
        <v>838004</v>
      </c>
      <c r="F74" s="23">
        <f t="shared" si="18"/>
        <v>200053.99999999988</v>
      </c>
      <c r="G74" s="23">
        <v>5134460</v>
      </c>
      <c r="H74" s="23">
        <v>181250</v>
      </c>
      <c r="I74" s="23">
        <v>5129</v>
      </c>
      <c r="J74" s="23">
        <v>289206.859</v>
      </c>
      <c r="L74" s="23">
        <v>74</v>
      </c>
      <c r="M74">
        <f t="shared" ca="1" si="19"/>
        <v>5134.46</v>
      </c>
      <c r="Z74" s="21">
        <f t="shared" si="20"/>
        <v>41000</v>
      </c>
      <c r="AA74" s="22">
        <f t="shared" ca="1" si="21"/>
        <v>5134</v>
      </c>
    </row>
    <row r="75" spans="1:27" x14ac:dyDescent="0.35">
      <c r="A75">
        <f>[1]CollectfromSources!B77</f>
        <v>2012</v>
      </c>
      <c r="B75" t="str">
        <f>[1]CollectfromSources!C77</f>
        <v>05</v>
      </c>
      <c r="C75" s="25">
        <f t="shared" si="17"/>
        <v>41030</v>
      </c>
      <c r="D75" s="23">
        <v>1042283.0000000001</v>
      </c>
      <c r="E75">
        <v>830584</v>
      </c>
      <c r="F75" s="23">
        <f t="shared" si="18"/>
        <v>211699.00000000012</v>
      </c>
      <c r="G75" s="23">
        <v>1647927</v>
      </c>
      <c r="H75" s="23">
        <v>135439</v>
      </c>
      <c r="I75" s="23">
        <v>2015</v>
      </c>
      <c r="J75" s="23">
        <v>136013.141</v>
      </c>
      <c r="L75" s="23">
        <v>75</v>
      </c>
      <c r="M75">
        <f t="shared" ca="1" si="19"/>
        <v>1647.9269999999999</v>
      </c>
      <c r="Z75" s="21">
        <f t="shared" si="20"/>
        <v>41030</v>
      </c>
      <c r="AA75" s="22">
        <f t="shared" ca="1" si="21"/>
        <v>1648</v>
      </c>
    </row>
    <row r="76" spans="1:27" x14ac:dyDescent="0.35">
      <c r="A76">
        <f>[1]CollectfromSources!B78</f>
        <v>2012</v>
      </c>
      <c r="B76" t="str">
        <f>[1]CollectfromSources!C78</f>
        <v>06</v>
      </c>
      <c r="C76" s="25">
        <f t="shared" si="17"/>
        <v>41061</v>
      </c>
      <c r="D76" s="23">
        <v>1363529</v>
      </c>
      <c r="E76">
        <v>1136914</v>
      </c>
      <c r="F76" s="23">
        <f t="shared" si="18"/>
        <v>226615</v>
      </c>
      <c r="G76" s="23">
        <v>3848547</v>
      </c>
      <c r="H76" s="23">
        <v>128383</v>
      </c>
      <c r="I76" s="23">
        <v>36938</v>
      </c>
      <c r="J76" s="23">
        <v>1204564</v>
      </c>
      <c r="L76" s="23">
        <v>76</v>
      </c>
      <c r="M76">
        <f t="shared" ca="1" si="19"/>
        <v>3848.547</v>
      </c>
      <c r="Z76" s="21">
        <f t="shared" si="20"/>
        <v>41061</v>
      </c>
      <c r="AA76" s="22">
        <f t="shared" ca="1" si="21"/>
        <v>3849</v>
      </c>
    </row>
    <row r="77" spans="1:27" x14ac:dyDescent="0.35">
      <c r="A77">
        <f>[1]CollectfromSources!B79</f>
        <v>2012</v>
      </c>
      <c r="B77" t="str">
        <f>[1]CollectfromSources!C79</f>
        <v>07</v>
      </c>
      <c r="C77" s="25">
        <f t="shared" si="17"/>
        <v>41091</v>
      </c>
      <c r="D77" s="23">
        <v>1076766</v>
      </c>
      <c r="E77">
        <v>846399</v>
      </c>
      <c r="F77" s="23">
        <f t="shared" si="18"/>
        <v>230367</v>
      </c>
      <c r="G77" s="23">
        <v>2356854</v>
      </c>
      <c r="H77" s="23">
        <v>147767</v>
      </c>
      <c r="I77" s="23">
        <v>4019</v>
      </c>
      <c r="J77" s="23">
        <v>175229</v>
      </c>
      <c r="L77" s="23">
        <v>77</v>
      </c>
      <c r="M77">
        <f t="shared" ca="1" si="19"/>
        <v>2356.8539999999998</v>
      </c>
      <c r="Z77" s="21">
        <f t="shared" si="20"/>
        <v>41091</v>
      </c>
      <c r="AA77" s="22">
        <f t="shared" ca="1" si="21"/>
        <v>2357</v>
      </c>
    </row>
    <row r="78" spans="1:27" x14ac:dyDescent="0.35">
      <c r="A78">
        <f>[1]CollectfromSources!B80</f>
        <v>2012</v>
      </c>
      <c r="B78" t="str">
        <f>[1]CollectfromSources!C80</f>
        <v>08</v>
      </c>
      <c r="C78" s="25">
        <f t="shared" si="17"/>
        <v>41122</v>
      </c>
      <c r="D78" s="23">
        <v>1061303</v>
      </c>
      <c r="E78">
        <v>846068</v>
      </c>
      <c r="F78" s="23">
        <f t="shared" si="18"/>
        <v>215235</v>
      </c>
      <c r="G78" s="23">
        <v>2431108</v>
      </c>
      <c r="H78" s="23">
        <v>181085</v>
      </c>
      <c r="I78" s="23">
        <v>2565</v>
      </c>
      <c r="J78" s="23">
        <v>165902</v>
      </c>
      <c r="L78" s="23">
        <v>78</v>
      </c>
      <c r="M78">
        <f t="shared" ca="1" si="19"/>
        <v>2431.1080000000002</v>
      </c>
      <c r="Z78" s="21">
        <f t="shared" si="20"/>
        <v>41122</v>
      </c>
      <c r="AA78" s="22">
        <f t="shared" ca="1" si="21"/>
        <v>2431</v>
      </c>
    </row>
    <row r="79" spans="1:27" x14ac:dyDescent="0.35">
      <c r="A79">
        <f>[1]CollectfromSources!B81</f>
        <v>2012</v>
      </c>
      <c r="B79" t="str">
        <f>[1]CollectfromSources!C81</f>
        <v>09</v>
      </c>
      <c r="C79" s="25">
        <f t="shared" si="17"/>
        <v>41153</v>
      </c>
      <c r="D79" s="23">
        <v>1388232</v>
      </c>
      <c r="E79">
        <v>1171218</v>
      </c>
      <c r="F79" s="23">
        <f t="shared" si="18"/>
        <v>217014</v>
      </c>
      <c r="G79" s="23">
        <v>3948757</v>
      </c>
      <c r="H79" s="23">
        <v>123455</v>
      </c>
      <c r="I79" s="23">
        <v>41881</v>
      </c>
      <c r="J79" s="23">
        <v>1179334</v>
      </c>
      <c r="L79" s="23">
        <v>79</v>
      </c>
      <c r="M79">
        <f t="shared" ca="1" si="19"/>
        <v>3948.7570000000001</v>
      </c>
      <c r="Z79" s="21">
        <f t="shared" si="20"/>
        <v>41153</v>
      </c>
      <c r="AA79" s="22">
        <f t="shared" ca="1" si="21"/>
        <v>3949</v>
      </c>
    </row>
    <row r="80" spans="1:27" x14ac:dyDescent="0.35">
      <c r="A80">
        <f>[1]CollectfromSources!B82</f>
        <v>2012</v>
      </c>
      <c r="B80" t="str">
        <f>[1]CollectfromSources!C82</f>
        <v>10</v>
      </c>
      <c r="C80" s="25">
        <f t="shared" si="17"/>
        <v>41183</v>
      </c>
      <c r="D80" s="23">
        <v>1063991</v>
      </c>
      <c r="E80">
        <v>849824</v>
      </c>
      <c r="F80" s="23">
        <f t="shared" si="18"/>
        <v>214167</v>
      </c>
      <c r="G80" s="23">
        <v>2551841</v>
      </c>
      <c r="H80" s="23">
        <v>180861</v>
      </c>
      <c r="I80" s="23">
        <v>5778</v>
      </c>
      <c r="J80" s="23">
        <v>240800</v>
      </c>
      <c r="L80" s="23">
        <v>80</v>
      </c>
      <c r="M80">
        <f t="shared" ca="1" si="19"/>
        <v>2551.8409999999999</v>
      </c>
      <c r="Z80" s="21">
        <f t="shared" si="20"/>
        <v>41183</v>
      </c>
      <c r="AA80" s="22">
        <f t="shared" ca="1" si="21"/>
        <v>2552</v>
      </c>
    </row>
    <row r="81" spans="1:27" x14ac:dyDescent="0.35">
      <c r="A81">
        <f>[1]CollectfromSources!B83</f>
        <v>2012</v>
      </c>
      <c r="B81" t="str">
        <f>[1]CollectfromSources!C83</f>
        <v>11</v>
      </c>
      <c r="C81" s="25">
        <f t="shared" si="17"/>
        <v>41214</v>
      </c>
      <c r="D81" s="23">
        <v>1023492</v>
      </c>
      <c r="E81">
        <v>828984</v>
      </c>
      <c r="F81" s="23">
        <f t="shared" si="18"/>
        <v>194508</v>
      </c>
      <c r="G81" s="23">
        <v>1833558</v>
      </c>
      <c r="H81" s="23">
        <v>122632</v>
      </c>
      <c r="I81" s="23">
        <v>1579</v>
      </c>
      <c r="J81" s="23">
        <v>196595</v>
      </c>
      <c r="L81" s="23">
        <v>81</v>
      </c>
      <c r="M81">
        <f t="shared" ca="1" si="19"/>
        <v>1833.558</v>
      </c>
      <c r="Z81" s="21">
        <f t="shared" si="20"/>
        <v>41214</v>
      </c>
      <c r="AA81" s="22">
        <f t="shared" ca="1" si="21"/>
        <v>1834</v>
      </c>
    </row>
    <row r="82" spans="1:27" x14ac:dyDescent="0.35">
      <c r="A82">
        <f>[1]CollectfromSources!B84</f>
        <v>2012</v>
      </c>
      <c r="B82" t="str">
        <f>[1]CollectfromSources!C84</f>
        <v>12</v>
      </c>
      <c r="C82" s="25">
        <f t="shared" si="17"/>
        <v>41244</v>
      </c>
      <c r="D82" s="23">
        <v>1391091</v>
      </c>
      <c r="E82">
        <v>1168008</v>
      </c>
      <c r="F82" s="23">
        <f t="shared" si="18"/>
        <v>223083</v>
      </c>
      <c r="G82" s="23">
        <v>4039435</v>
      </c>
      <c r="H82" s="23">
        <v>152684</v>
      </c>
      <c r="I82" s="23">
        <v>28257</v>
      </c>
      <c r="J82" s="23">
        <v>1338016</v>
      </c>
      <c r="L82" s="23">
        <v>82</v>
      </c>
      <c r="M82">
        <f t="shared" ca="1" si="19"/>
        <v>4039.4349999999999</v>
      </c>
      <c r="Z82" s="21">
        <f t="shared" si="20"/>
        <v>41244</v>
      </c>
      <c r="AA82" s="22">
        <f t="shared" ca="1" si="21"/>
        <v>4039</v>
      </c>
    </row>
    <row r="83" spans="1:27" x14ac:dyDescent="0.35">
      <c r="A83">
        <f>[1]CollectfromSources!B85</f>
        <v>2013</v>
      </c>
      <c r="B83" t="str">
        <f>[1]CollectfromSources!C85</f>
        <v>01</v>
      </c>
      <c r="C83" s="25">
        <f t="shared" si="17"/>
        <v>41275</v>
      </c>
      <c r="D83" s="23">
        <v>1146707</v>
      </c>
      <c r="E83">
        <v>929373</v>
      </c>
      <c r="F83" s="23">
        <f t="shared" si="18"/>
        <v>217334</v>
      </c>
      <c r="G83" s="23">
        <v>7568368</v>
      </c>
      <c r="H83" s="23">
        <v>192959</v>
      </c>
      <c r="I83" s="23">
        <v>4321</v>
      </c>
      <c r="J83" s="23">
        <v>315040</v>
      </c>
      <c r="L83" s="23">
        <v>83</v>
      </c>
      <c r="M83">
        <f t="shared" ca="1" si="19"/>
        <v>7568.3680000000004</v>
      </c>
      <c r="Z83" s="21">
        <f t="shared" si="20"/>
        <v>41275</v>
      </c>
      <c r="AA83" s="22">
        <f t="shared" ca="1" si="21"/>
        <v>7568</v>
      </c>
    </row>
    <row r="84" spans="1:27" x14ac:dyDescent="0.35">
      <c r="A84">
        <f>[1]CollectfromSources!B86</f>
        <v>2013</v>
      </c>
      <c r="B84" t="str">
        <f>[1]CollectfromSources!C86</f>
        <v>02</v>
      </c>
      <c r="C84" s="25">
        <f t="shared" si="17"/>
        <v>41306</v>
      </c>
      <c r="D84" s="23">
        <v>957579</v>
      </c>
      <c r="E84">
        <v>801230</v>
      </c>
      <c r="F84" s="23">
        <f t="shared" si="18"/>
        <v>156349</v>
      </c>
      <c r="G84" s="23">
        <v>2450131</v>
      </c>
      <c r="H84" s="23">
        <v>122964</v>
      </c>
      <c r="I84" s="23">
        <v>1478</v>
      </c>
      <c r="J84" s="23">
        <v>205050</v>
      </c>
      <c r="L84" s="23">
        <v>84</v>
      </c>
      <c r="M84">
        <f t="shared" ca="1" si="19"/>
        <v>2450.1309999999999</v>
      </c>
      <c r="Z84" s="21">
        <f t="shared" si="20"/>
        <v>41306</v>
      </c>
      <c r="AA84" s="22">
        <f t="shared" ca="1" si="21"/>
        <v>2450</v>
      </c>
    </row>
    <row r="85" spans="1:27" x14ac:dyDescent="0.35">
      <c r="A85">
        <f>[1]CollectfromSources!B87</f>
        <v>2013</v>
      </c>
      <c r="B85" t="str">
        <f>[1]CollectfromSources!C87</f>
        <v>03</v>
      </c>
      <c r="C85" s="25">
        <f t="shared" si="17"/>
        <v>41334</v>
      </c>
      <c r="D85" s="23">
        <v>1295732</v>
      </c>
      <c r="E85">
        <v>1099708</v>
      </c>
      <c r="F85" s="23">
        <f t="shared" si="18"/>
        <v>196024</v>
      </c>
      <c r="G85" s="23">
        <v>2415729</v>
      </c>
      <c r="H85" s="23">
        <v>101948</v>
      </c>
      <c r="I85" s="23">
        <v>27853</v>
      </c>
      <c r="J85" s="23">
        <v>2133452</v>
      </c>
      <c r="L85" s="23">
        <v>85</v>
      </c>
      <c r="M85">
        <f t="shared" ca="1" si="19"/>
        <v>2415.7289999999998</v>
      </c>
      <c r="Z85" s="21">
        <f t="shared" si="20"/>
        <v>41334</v>
      </c>
      <c r="AA85" s="22">
        <f t="shared" ca="1" si="21"/>
        <v>2416</v>
      </c>
    </row>
    <row r="86" spans="1:27" x14ac:dyDescent="0.35">
      <c r="A86">
        <f>[1]CollectfromSources!B88</f>
        <v>2013</v>
      </c>
      <c r="B86" t="str">
        <f>[1]CollectfromSources!C88</f>
        <v>04</v>
      </c>
      <c r="C86" s="25">
        <f t="shared" si="17"/>
        <v>41365</v>
      </c>
      <c r="D86" s="23">
        <v>1058979</v>
      </c>
      <c r="E86">
        <v>870629</v>
      </c>
      <c r="F86" s="23">
        <f t="shared" si="18"/>
        <v>188350</v>
      </c>
      <c r="G86" s="23">
        <v>6657247</v>
      </c>
      <c r="H86" s="23">
        <v>148057</v>
      </c>
      <c r="I86" s="23">
        <v>4284</v>
      </c>
      <c r="J86" s="23">
        <v>441250.78500000003</v>
      </c>
      <c r="L86" s="23">
        <v>86</v>
      </c>
      <c r="M86">
        <f t="shared" ca="1" si="19"/>
        <v>6657.2470000000003</v>
      </c>
      <c r="Z86" s="21">
        <f t="shared" si="20"/>
        <v>41365</v>
      </c>
      <c r="AA86" s="22">
        <f t="shared" ca="1" si="21"/>
        <v>6657</v>
      </c>
    </row>
    <row r="87" spans="1:27" x14ac:dyDescent="0.35">
      <c r="A87">
        <f>[1]CollectfromSources!B89</f>
        <v>2013</v>
      </c>
      <c r="B87" t="str">
        <f>[1]CollectfromSources!C89</f>
        <v>05</v>
      </c>
      <c r="C87" s="25">
        <f t="shared" si="17"/>
        <v>41395</v>
      </c>
      <c r="D87" s="23">
        <v>1063321</v>
      </c>
      <c r="E87">
        <v>869162</v>
      </c>
      <c r="F87" s="23">
        <f t="shared" si="18"/>
        <v>194159</v>
      </c>
      <c r="G87" s="23">
        <v>2386505</v>
      </c>
      <c r="H87" s="23">
        <v>173259</v>
      </c>
      <c r="I87" s="23">
        <v>3376</v>
      </c>
      <c r="J87" s="23">
        <v>205541.21499999997</v>
      </c>
      <c r="L87" s="23">
        <v>87</v>
      </c>
      <c r="M87">
        <f t="shared" ca="1" si="19"/>
        <v>2386.5050000000001</v>
      </c>
      <c r="Z87" s="21">
        <f t="shared" si="20"/>
        <v>41395</v>
      </c>
      <c r="AA87" s="22">
        <f t="shared" ca="1" si="21"/>
        <v>2387</v>
      </c>
    </row>
    <row r="88" spans="1:27" x14ac:dyDescent="0.35">
      <c r="A88">
        <f>[1]CollectfromSources!B90</f>
        <v>2013</v>
      </c>
      <c r="B88" t="str">
        <f>[1]CollectfromSources!C90</f>
        <v>06</v>
      </c>
      <c r="C88" s="25">
        <f t="shared" si="17"/>
        <v>41426</v>
      </c>
      <c r="D88" s="23">
        <v>1453432</v>
      </c>
      <c r="E88">
        <v>1233908</v>
      </c>
      <c r="F88" s="23">
        <f t="shared" si="18"/>
        <v>219524</v>
      </c>
      <c r="G88" s="23">
        <v>3826495</v>
      </c>
      <c r="H88" s="23">
        <v>127017</v>
      </c>
      <c r="I88" s="23">
        <v>36866</v>
      </c>
      <c r="J88" s="23">
        <v>1110092</v>
      </c>
      <c r="L88" s="23">
        <v>88</v>
      </c>
      <c r="M88">
        <f t="shared" ca="1" si="19"/>
        <v>3826.4949999999999</v>
      </c>
      <c r="Z88" s="21">
        <f t="shared" si="20"/>
        <v>41426</v>
      </c>
      <c r="AA88" s="22">
        <f t="shared" ca="1" si="21"/>
        <v>3826</v>
      </c>
    </row>
  </sheetData>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 13 "Trend"</vt:lpstr>
      <vt:lpstr>RawMonthlyData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 Pinchak</dc:creator>
  <cp:lastModifiedBy>Max Pinchak</cp:lastModifiedBy>
  <dcterms:created xsi:type="dcterms:W3CDTF">2023-03-13T15:54:29Z</dcterms:created>
  <dcterms:modified xsi:type="dcterms:W3CDTF">2023-04-28T17:53:54Z</dcterms:modified>
</cp:coreProperties>
</file>