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624"/>
  <workbookPr codeName="ThisWorkbook"/>
  <mc:AlternateContent xmlns:mc="http://schemas.openxmlformats.org/markup-compatibility/2006">
    <mc:Choice Requires="x15">
      <x15ac:absPath xmlns:x15ac="http://schemas.microsoft.com/office/spreadsheetml/2010/11/ac" url="C:\Users\swans\Desktop\Desktop\MuniCast\Misc\"/>
    </mc:Choice>
  </mc:AlternateContent>
  <xr:revisionPtr revIDLastSave="0" documentId="13_ncr:1_{2FDF067B-9280-45F0-ADB3-98E43EB735C4}" xr6:coauthVersionLast="45" xr6:coauthVersionMax="45" xr10:uidLastSave="{00000000-0000-0000-0000-000000000000}"/>
  <bookViews>
    <workbookView xWindow="-108" yWindow="-108" windowWidth="30936" windowHeight="16896" xr2:uid="{00000000-000D-0000-FFFF-FFFF00000000}"/>
  </bookViews>
  <sheets>
    <sheet name="1-Instructions" sheetId="5" r:id="rId1"/>
    <sheet name="2-Data Input &amp; Assumptions" sheetId="3" r:id="rId2"/>
    <sheet name="3-Cash Flow Chart" sheetId="2" r:id="rId3"/>
    <sheet name="4-Forecast Indicators" sheetId="4" r:id="rId4"/>
    <sheet name="5-FY Table" sheetId="6" state="hidden" r:id="rId5"/>
  </sheets>
  <externalReferences>
    <externalReference r:id="rId6"/>
  </externalReferences>
  <definedNames>
    <definedName name="baseexp1">OFFSET('[1]5-Sensitivity Analysis'!$E$85,0,0,1,yearend)</definedName>
    <definedName name="baserev1">OFFSET('[1]5-Sensitivity Analysis'!$E$83,0,0,1,yearend)</definedName>
    <definedName name="carryover">OFFSET('[1]5-Sensitivity Analysis'!$E$89,0,0,1,yearend)</definedName>
    <definedName name="charteightvar1">OFFSET('[1]2-Chart Gallery'!$D$179,0,0,1,years)</definedName>
    <definedName name="charteightvar2">OFFSET('[1]2-Chart Gallery'!$D$180,0,0,1,years)</definedName>
    <definedName name="chartfivevar1">OFFSET('[1]2-Chart Gallery'!$D$146,0,0,1,years)</definedName>
    <definedName name="chartfivevar2">OFFSET('[1]2-Chart Gallery'!$D$147,0,0,1,years)</definedName>
    <definedName name="chartfourvar1">OFFSET('[1]2-Chart Gallery'!$D$135,0,0,1,years)</definedName>
    <definedName name="chartfourvar2">OFFSET('[1]2-Chart Gallery'!$D$136,0,0,1,years)</definedName>
    <definedName name="chartonevar1">OFFSET('[1]2-Chart Gallery'!$D$99,0,0,1,years)</definedName>
    <definedName name="chartonevar2">OFFSET('[1]2-Chart Gallery'!$D$100,0,0,1,years)</definedName>
    <definedName name="chartonevar3">OFFSET('[1]2-Chart Gallery'!#REF!,0,0,1,years)</definedName>
    <definedName name="chartonevar4">OFFSET('[1]2-Chart Gallery'!#REF!,0,0,1,years)</definedName>
    <definedName name="chartonevar5">OFFSET('[1]2-Chart Gallery'!#REF!,0,0,1,years)</definedName>
    <definedName name="chartonevar6">OFFSET('[1]2-Chart Gallery'!#REF!,0,0,1,years)</definedName>
    <definedName name="chartsevenvar1">OFFSET('[1]2-Chart Gallery'!$D$168,0,0,1,years)</definedName>
    <definedName name="chartsevenvar2">OFFSET('[1]2-Chart Gallery'!$D$169,0,0,1,years)</definedName>
    <definedName name="chartsixvar1">OFFSET('[1]2-Chart Gallery'!$D$157,0,0,1,years)</definedName>
    <definedName name="chartsixvar2">OFFSET('[1]2-Chart Gallery'!$D$158,0,0,1,years)</definedName>
    <definedName name="chartthreevar1">OFFSET('[1]2-Chart Gallery'!$D$124,0,0,1,years)</definedName>
    <definedName name="chartthreevar2">OFFSET('[1]2-Chart Gallery'!$D$125,0,0,1,years)</definedName>
    <definedName name="charttwovar1">OFFSET('[1]2-Chart Gallery'!$D$113,0,0,1,years)</definedName>
    <definedName name="charttwovar2">OFFSET('[1]2-Chart Gallery'!$D$114,0,0,1,years)</definedName>
    <definedName name="charttwovar3">OFFSET('[1]2-Chart Gallery'!#REF!,0,0,1,years)</definedName>
    <definedName name="charttwovar4">OFFSET('[1]2-Chart Gallery'!#REF!,0,0,1,years)</definedName>
    <definedName name="charttwovar5">OFFSET('[1]2-Chart Gallery'!#REF!,0,0,1,years)</definedName>
    <definedName name="charttwovar6">OFFSET('[1]2-Chart Gallery'!#REF!,0,0,1,years)</definedName>
    <definedName name="deptchartchained">OFFSET('[1]10-Trend Analysis-Dept'!$D$66,0,0,1,deptyears)</definedName>
    <definedName name="deptchartnominal">OFFSET('[1]10-Trend Analysis-Dept'!$D$65,0,0,1,deptyears)</definedName>
    <definedName name="deptchartpc1">OFFSET('[1]10-Trend Analysis-Dept'!$D$72,0,0,1,deptyears)</definedName>
    <definedName name="deptchartpc2">OFFSET('[1]10-Trend Analysis-Dept'!$D$73,0,0,1,deptyears)</definedName>
    <definedName name="deptcharttwovar1">OFFSET('[1]10-Trend Analysis-Dept'!$D$69,0,0,1,deptyears)</definedName>
    <definedName name="deptchartvar1">OFFSET('[1]10-Trend Analysis-Dept'!$D$61,0,0,1,deptyears)</definedName>
    <definedName name="deptchartvar2">OFFSET('[1]10-Trend Analysis-Dept'!$D$62,0,0,1,deptyears)</definedName>
    <definedName name="exps1">OFFSET('[1]5-Sensitivity Analysis'!$E$86,0,0,1,yearend)</definedName>
    <definedName name="fbapct">OFFSET('[1]5-Sensitivity Analysis'!$E$106,0,0,1,yearend)</definedName>
    <definedName name="NEGATIVE">OFFSET('[1]5-Sensitivity Analysis'!$E$105,0,0,1,yearend)</definedName>
    <definedName name="POSITIVE">OFFSET('[1]5-Sensitivity Analysis'!$E$104,0,0,1,yearend)</definedName>
    <definedName name="_xlnm.Print_Area" localSheetId="0">'1-Instructions'!$B$1:$B$49</definedName>
    <definedName name="_xlnm.Print_Titles" localSheetId="1">'2-Data Input &amp; Assumptions'!$1:$4</definedName>
    <definedName name="revs1">OFFSET('[1]5-Sensitivity Analysis'!$E$84,0,0,1,yearend)</definedName>
    <definedName name="shortfall">OFFSET('[1]5-Sensitivity Analysis'!$E$90,0,0,1,yearend)</definedName>
    <definedName name="trendchartchained">OFFSET('[1]9-Trend Analysis-Acct Type'!$D$65,0,0,1,trendyears)</definedName>
    <definedName name="trendchartnominal">OFFSET('[1]9-Trend Analysis-Acct Type'!$D$64,0,0,1,trendyears)</definedName>
    <definedName name="trendchartpc1">OFFSET('[1]9-Trend Analysis-Acct Type'!$D$71,0,0,1,trendyears)</definedName>
    <definedName name="trendchartpc2">OFFSET('[1]9-Trend Analysis-Acct Type'!$D$72,0,0,1,trendyears)</definedName>
    <definedName name="trendcharttwovar1">OFFSET('[1]9-Trend Analysis-Acct Type'!$D$68,0,0,1,trendyears)</definedName>
    <definedName name="trendchartvar1">OFFSET('[1]9-Trend Analysis-Acct Type'!$D$61,0,0,1,trendyears)</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212" i="3" l="1"/>
  <c r="A211" i="3"/>
  <c r="A210" i="3"/>
  <c r="A209" i="3"/>
  <c r="A208" i="3"/>
  <c r="A207" i="3"/>
  <c r="A206" i="3"/>
  <c r="A205" i="3"/>
  <c r="A204" i="3"/>
  <c r="A203" i="3"/>
  <c r="A202" i="3"/>
  <c r="A201" i="3"/>
  <c r="A200" i="3"/>
  <c r="A199" i="3"/>
  <c r="A198" i="3"/>
  <c r="A197" i="3"/>
  <c r="A196" i="3"/>
  <c r="A193" i="3"/>
  <c r="A192" i="3"/>
  <c r="A191" i="3"/>
  <c r="A190" i="3"/>
  <c r="A189" i="3"/>
  <c r="A188" i="3"/>
  <c r="A187" i="3"/>
  <c r="A186" i="3"/>
  <c r="A185" i="3"/>
  <c r="A184" i="3"/>
  <c r="A183" i="3"/>
  <c r="A182" i="3"/>
  <c r="A181" i="3"/>
  <c r="A180" i="3"/>
  <c r="A179" i="3"/>
  <c r="A178" i="3"/>
  <c r="A177" i="3"/>
  <c r="S77" i="2" l="1"/>
  <c r="R77" i="2"/>
  <c r="Q77" i="2"/>
  <c r="A1" i="2" l="1"/>
  <c r="O90" i="3"/>
  <c r="N91" i="3"/>
  <c r="N113" i="3" s="1"/>
  <c r="AB66" i="2" s="1"/>
  <c r="M91" i="3"/>
  <c r="M113" i="3" s="1"/>
  <c r="AA66" i="2" s="1"/>
  <c r="L91" i="3"/>
  <c r="L113" i="3" s="1"/>
  <c r="Z66" i="2" s="1"/>
  <c r="K91" i="3"/>
  <c r="K113" i="3" s="1"/>
  <c r="Y66" i="2" s="1"/>
  <c r="J91" i="3"/>
  <c r="J113" i="3" s="1"/>
  <c r="X66" i="2" s="1"/>
  <c r="I91" i="3"/>
  <c r="I113" i="3" s="1"/>
  <c r="W66" i="2" s="1"/>
  <c r="H91" i="3"/>
  <c r="H113" i="3" s="1"/>
  <c r="V66" i="2" s="1"/>
  <c r="G91" i="3"/>
  <c r="G113" i="3" s="1"/>
  <c r="U66" i="2" s="1"/>
  <c r="F91" i="3"/>
  <c r="F113" i="3" s="1"/>
  <c r="T66" i="2" s="1"/>
  <c r="E91" i="3"/>
  <c r="E113" i="3" s="1"/>
  <c r="S66" i="2" s="1"/>
  <c r="D91" i="3"/>
  <c r="D113" i="3" s="1"/>
  <c r="R66" i="2" s="1"/>
  <c r="C91" i="3"/>
  <c r="C113" i="3" s="1"/>
  <c r="G81" i="2"/>
  <c r="F81" i="2"/>
  <c r="E81" i="2"/>
  <c r="D81" i="2"/>
  <c r="G80" i="2"/>
  <c r="F80" i="2"/>
  <c r="E80" i="2"/>
  <c r="D80" i="2"/>
  <c r="K79" i="2"/>
  <c r="G79" i="2"/>
  <c r="F79" i="2"/>
  <c r="E79" i="2"/>
  <c r="D79" i="2"/>
  <c r="G78" i="2"/>
  <c r="F78" i="2"/>
  <c r="E78" i="2"/>
  <c r="D78" i="2"/>
  <c r="G77" i="2"/>
  <c r="AE77" i="2" s="1"/>
  <c r="F77" i="2"/>
  <c r="AD77" i="2" s="1"/>
  <c r="E77" i="2"/>
  <c r="AC77" i="2" s="1"/>
  <c r="D77" i="2"/>
  <c r="G76" i="2"/>
  <c r="F76" i="2"/>
  <c r="E76" i="2"/>
  <c r="D76" i="2"/>
  <c r="P75" i="2"/>
  <c r="O75" i="2"/>
  <c r="N75" i="2"/>
  <c r="M75" i="2"/>
  <c r="L75" i="2"/>
  <c r="K75" i="2"/>
  <c r="J75" i="2"/>
  <c r="I75" i="2"/>
  <c r="H75" i="2"/>
  <c r="G75" i="2"/>
  <c r="F75" i="2"/>
  <c r="E75" i="2"/>
  <c r="D75" i="2"/>
  <c r="G74" i="2"/>
  <c r="F74" i="2"/>
  <c r="E74" i="2"/>
  <c r="D74" i="2"/>
  <c r="G63" i="2"/>
  <c r="F63" i="2"/>
  <c r="E63" i="2"/>
  <c r="D63" i="2"/>
  <c r="I62" i="2"/>
  <c r="H62" i="2"/>
  <c r="G62" i="2"/>
  <c r="F62" i="2"/>
  <c r="E62" i="2"/>
  <c r="D62" i="2"/>
  <c r="I61" i="2"/>
  <c r="G61" i="2"/>
  <c r="F61" i="2"/>
  <c r="E61" i="2"/>
  <c r="D61" i="2"/>
  <c r="G60" i="2"/>
  <c r="F60" i="2"/>
  <c r="E60" i="2"/>
  <c r="D60" i="2"/>
  <c r="H59" i="2"/>
  <c r="G59" i="2"/>
  <c r="F59" i="2"/>
  <c r="E59" i="2"/>
  <c r="D59" i="2"/>
  <c r="P58" i="2"/>
  <c r="O58" i="2"/>
  <c r="N58" i="2"/>
  <c r="M58" i="2"/>
  <c r="L58" i="2"/>
  <c r="K58" i="2"/>
  <c r="J58" i="2"/>
  <c r="I58" i="2"/>
  <c r="H58" i="2"/>
  <c r="G58" i="2"/>
  <c r="F58" i="2"/>
  <c r="E58" i="2"/>
  <c r="D58" i="2"/>
  <c r="P57" i="2"/>
  <c r="O57" i="2"/>
  <c r="N57" i="2"/>
  <c r="M57" i="2"/>
  <c r="L57" i="2"/>
  <c r="K57" i="2"/>
  <c r="J57" i="2"/>
  <c r="I57" i="2"/>
  <c r="H57" i="2"/>
  <c r="G57" i="2"/>
  <c r="F57" i="2"/>
  <c r="E57" i="2"/>
  <c r="D57" i="2"/>
  <c r="P56" i="2"/>
  <c r="O56" i="2"/>
  <c r="N56" i="2"/>
  <c r="M56" i="2"/>
  <c r="L56" i="2"/>
  <c r="K56" i="2"/>
  <c r="J56" i="2"/>
  <c r="I56" i="2"/>
  <c r="H56" i="2"/>
  <c r="G56" i="2"/>
  <c r="F56" i="2"/>
  <c r="E56" i="2"/>
  <c r="D56" i="2"/>
  <c r="A254" i="3"/>
  <c r="A253" i="3"/>
  <c r="A252" i="3"/>
  <c r="A251" i="3"/>
  <c r="A250" i="3"/>
  <c r="A249" i="3"/>
  <c r="A235" i="3"/>
  <c r="A234" i="3"/>
  <c r="A233" i="3"/>
  <c r="P62" i="2"/>
  <c r="O62" i="2"/>
  <c r="N62" i="2"/>
  <c r="M62" i="2"/>
  <c r="L62" i="2"/>
  <c r="K62" i="2"/>
  <c r="J62" i="2"/>
  <c r="P61" i="2"/>
  <c r="O61" i="2"/>
  <c r="N61" i="2"/>
  <c r="M61" i="2"/>
  <c r="L61" i="2"/>
  <c r="K61" i="2"/>
  <c r="J61" i="2"/>
  <c r="A149" i="3"/>
  <c r="A148" i="3"/>
  <c r="P80" i="2"/>
  <c r="O80" i="2"/>
  <c r="N80" i="2"/>
  <c r="M80" i="2"/>
  <c r="L80" i="2"/>
  <c r="K80" i="2"/>
  <c r="J80" i="2"/>
  <c r="I80" i="2"/>
  <c r="H80" i="2"/>
  <c r="P79" i="2"/>
  <c r="O79" i="2"/>
  <c r="N79" i="2"/>
  <c r="M79" i="2"/>
  <c r="L79" i="2"/>
  <c r="I79" i="2"/>
  <c r="H79" i="2"/>
  <c r="P78" i="2"/>
  <c r="O78" i="2"/>
  <c r="N78" i="2"/>
  <c r="M78" i="2"/>
  <c r="K78" i="2"/>
  <c r="J78" i="2"/>
  <c r="I78" i="2"/>
  <c r="H78" i="2"/>
  <c r="P77" i="2"/>
  <c r="O77" i="2"/>
  <c r="N77" i="2"/>
  <c r="M77" i="2"/>
  <c r="L77" i="2"/>
  <c r="K77" i="2"/>
  <c r="I77" i="2"/>
  <c r="H77" i="2"/>
  <c r="P76" i="2"/>
  <c r="O76" i="2"/>
  <c r="N76" i="2"/>
  <c r="M76" i="2"/>
  <c r="L76" i="2"/>
  <c r="K76" i="2"/>
  <c r="J76" i="2"/>
  <c r="I76" i="2"/>
  <c r="H76" i="2"/>
  <c r="A169" i="3"/>
  <c r="A168" i="3"/>
  <c r="A167" i="3"/>
  <c r="A166" i="3"/>
  <c r="A165" i="3"/>
  <c r="A164" i="3"/>
  <c r="H112" i="3" l="1"/>
  <c r="V65" i="2" s="1"/>
  <c r="Q66" i="2"/>
  <c r="B197" i="3"/>
  <c r="E239" i="3" s="1"/>
  <c r="H239" i="3" s="1"/>
  <c r="C112" i="3"/>
  <c r="B148" i="3"/>
  <c r="D233" i="3" s="1"/>
  <c r="N112" i="3"/>
  <c r="AB65" i="2" s="1"/>
  <c r="B166" i="3"/>
  <c r="D251" i="3" s="1"/>
  <c r="B149" i="3"/>
  <c r="D234" i="3" s="1"/>
  <c r="L78" i="2"/>
  <c r="E112" i="3"/>
  <c r="H61" i="2"/>
  <c r="F112" i="3"/>
  <c r="T65" i="2" s="1"/>
  <c r="G112" i="3"/>
  <c r="U65" i="2" s="1"/>
  <c r="I112" i="3"/>
  <c r="W65" i="2" s="1"/>
  <c r="J112" i="3"/>
  <c r="X65" i="2" s="1"/>
  <c r="K112" i="3"/>
  <c r="Y65" i="2" s="1"/>
  <c r="B165" i="3"/>
  <c r="D250" i="3" s="1"/>
  <c r="B167" i="3"/>
  <c r="D252" i="3" s="1"/>
  <c r="L112" i="3"/>
  <c r="Z65" i="2" s="1"/>
  <c r="M112" i="3"/>
  <c r="AA65" i="2" s="1"/>
  <c r="J77" i="2"/>
  <c r="O91" i="3"/>
  <c r="B164" i="3"/>
  <c r="D249" i="3" s="1"/>
  <c r="B168" i="3"/>
  <c r="D253" i="3" s="1"/>
  <c r="J79" i="2"/>
  <c r="D112" i="3"/>
  <c r="A128" i="3"/>
  <c r="A127" i="3"/>
  <c r="A126" i="3"/>
  <c r="A125" i="3"/>
  <c r="A124" i="3"/>
  <c r="A123" i="3"/>
  <c r="A122" i="3"/>
  <c r="A121" i="3"/>
  <c r="A120" i="3"/>
  <c r="A119" i="3"/>
  <c r="A118" i="3"/>
  <c r="A117" i="3"/>
  <c r="A116" i="3"/>
  <c r="A115" i="3"/>
  <c r="A114" i="3"/>
  <c r="A113" i="3"/>
  <c r="A109" i="3"/>
  <c r="A108" i="3"/>
  <c r="A107" i="3"/>
  <c r="A106" i="3"/>
  <c r="A105" i="3"/>
  <c r="A104" i="3"/>
  <c r="A103" i="3"/>
  <c r="A102" i="3"/>
  <c r="A101" i="3"/>
  <c r="A100" i="3"/>
  <c r="A99" i="3"/>
  <c r="A98" i="3"/>
  <c r="A97" i="3"/>
  <c r="A96" i="3"/>
  <c r="A95" i="3"/>
  <c r="A94" i="3"/>
  <c r="B85" i="3"/>
  <c r="B254" i="3" s="1"/>
  <c r="B84" i="3"/>
  <c r="B253" i="3" s="1"/>
  <c r="B83" i="3"/>
  <c r="B252" i="3" s="1"/>
  <c r="B82" i="3"/>
  <c r="B251" i="3" s="1"/>
  <c r="B81" i="3"/>
  <c r="B250" i="3" s="1"/>
  <c r="B80" i="3"/>
  <c r="B249" i="3" s="1"/>
  <c r="A85" i="3"/>
  <c r="A84" i="3"/>
  <c r="A83" i="3"/>
  <c r="A82" i="3"/>
  <c r="A81" i="3"/>
  <c r="A80" i="3"/>
  <c r="B66" i="3"/>
  <c r="B235" i="3" s="1"/>
  <c r="A66" i="3"/>
  <c r="B65" i="3"/>
  <c r="B234" i="3" s="1"/>
  <c r="A65" i="3"/>
  <c r="B64" i="3"/>
  <c r="A64" i="3"/>
  <c r="B63" i="3"/>
  <c r="A63" i="3"/>
  <c r="B62" i="3"/>
  <c r="A62" i="3"/>
  <c r="B44" i="3"/>
  <c r="C254" i="3" s="1"/>
  <c r="B43" i="3"/>
  <c r="C253" i="3" s="1"/>
  <c r="B42" i="3"/>
  <c r="C252" i="3" s="1"/>
  <c r="B41" i="3"/>
  <c r="C251" i="3" s="1"/>
  <c r="B40" i="3"/>
  <c r="C250" i="3" s="1"/>
  <c r="B39" i="3"/>
  <c r="C249" i="3" s="1"/>
  <c r="B24" i="3"/>
  <c r="C234" i="3" s="1"/>
  <c r="B23" i="3"/>
  <c r="C233" i="3" s="1"/>
  <c r="S65" i="2" l="1"/>
  <c r="Q65" i="2"/>
  <c r="B196" i="3"/>
  <c r="E238" i="3" s="1"/>
  <c r="H238" i="3" s="1"/>
  <c r="R65" i="2"/>
  <c r="I124" i="3"/>
  <c r="I125" i="3"/>
  <c r="W78" i="2" s="1"/>
  <c r="AI78" i="2" s="1"/>
  <c r="J125" i="3"/>
  <c r="X78" i="2" s="1"/>
  <c r="AJ78" i="2" s="1"/>
  <c r="E108" i="3"/>
  <c r="S62" i="2" s="1"/>
  <c r="AE62" i="2" s="1"/>
  <c r="I126" i="3"/>
  <c r="W79" i="2" s="1"/>
  <c r="AI79" i="2" s="1"/>
  <c r="J126" i="3"/>
  <c r="X79" i="2" s="1"/>
  <c r="AJ79" i="2" s="1"/>
  <c r="I127" i="3"/>
  <c r="W80" i="2" s="1"/>
  <c r="AI80" i="2" s="1"/>
  <c r="J127" i="3"/>
  <c r="X80" i="2" s="1"/>
  <c r="AJ80" i="2" s="1"/>
  <c r="K125" i="3"/>
  <c r="Y78" i="2" s="1"/>
  <c r="AK78" i="2" s="1"/>
  <c r="K127" i="3"/>
  <c r="Y80" i="2" s="1"/>
  <c r="AK80" i="2" s="1"/>
  <c r="H108" i="3"/>
  <c r="V62" i="2" s="1"/>
  <c r="AH62" i="2" s="1"/>
  <c r="L123" i="3"/>
  <c r="Z76" i="2" s="1"/>
  <c r="AL76" i="2" s="1"/>
  <c r="L124" i="3"/>
  <c r="L125" i="3"/>
  <c r="Z78" i="2" s="1"/>
  <c r="AL78" i="2" s="1"/>
  <c r="L126" i="3"/>
  <c r="Z79" i="2" s="1"/>
  <c r="AL79" i="2" s="1"/>
  <c r="L127" i="3"/>
  <c r="Z80" i="2" s="1"/>
  <c r="AL80" i="2" s="1"/>
  <c r="K123" i="3"/>
  <c r="Y76" i="2" s="1"/>
  <c r="AK76" i="2" s="1"/>
  <c r="K124" i="3"/>
  <c r="K126" i="3"/>
  <c r="Y79" i="2" s="1"/>
  <c r="AK79" i="2" s="1"/>
  <c r="I108" i="3"/>
  <c r="W62" i="2" s="1"/>
  <c r="AI62" i="2" s="1"/>
  <c r="M123" i="3"/>
  <c r="AA76" i="2" s="1"/>
  <c r="AM76" i="2" s="1"/>
  <c r="M124" i="3"/>
  <c r="M125" i="3"/>
  <c r="AA78" i="2" s="1"/>
  <c r="AM78" i="2" s="1"/>
  <c r="M126" i="3"/>
  <c r="AA79" i="2" s="1"/>
  <c r="AM79" i="2" s="1"/>
  <c r="M127" i="3"/>
  <c r="AA80" i="2" s="1"/>
  <c r="AM80" i="2" s="1"/>
  <c r="J123" i="3"/>
  <c r="X76" i="2" s="1"/>
  <c r="AJ76" i="2" s="1"/>
  <c r="J108" i="3"/>
  <c r="X62" i="2" s="1"/>
  <c r="AJ62" i="2" s="1"/>
  <c r="N123" i="3"/>
  <c r="AB76" i="2" s="1"/>
  <c r="AN76" i="2" s="1"/>
  <c r="N124" i="3"/>
  <c r="N125" i="3"/>
  <c r="AB78" i="2" s="1"/>
  <c r="AN78" i="2" s="1"/>
  <c r="N126" i="3"/>
  <c r="AB79" i="2" s="1"/>
  <c r="AN79" i="2" s="1"/>
  <c r="N127" i="3"/>
  <c r="AB80" i="2" s="1"/>
  <c r="AN80" i="2" s="1"/>
  <c r="C123" i="3"/>
  <c r="C126" i="3"/>
  <c r="L108" i="3"/>
  <c r="Z62" i="2" s="1"/>
  <c r="AL62" i="2" s="1"/>
  <c r="D123" i="3"/>
  <c r="R76" i="2" s="1"/>
  <c r="AD76" i="2" s="1"/>
  <c r="D124" i="3"/>
  <c r="D125" i="3"/>
  <c r="R78" i="2" s="1"/>
  <c r="AD78" i="2" s="1"/>
  <c r="D126" i="3"/>
  <c r="R79" i="2" s="1"/>
  <c r="AD79" i="2" s="1"/>
  <c r="D127" i="3"/>
  <c r="R80" i="2" s="1"/>
  <c r="AD80" i="2" s="1"/>
  <c r="L107" i="3"/>
  <c r="Z61" i="2" s="1"/>
  <c r="AL61" i="2" s="1"/>
  <c r="B233" i="3"/>
  <c r="C125" i="3"/>
  <c r="C127" i="3"/>
  <c r="M108" i="3"/>
  <c r="AA62" i="2" s="1"/>
  <c r="AM62" i="2" s="1"/>
  <c r="E123" i="3"/>
  <c r="S76" i="2" s="1"/>
  <c r="AE76" i="2" s="1"/>
  <c r="E124" i="3"/>
  <c r="E125" i="3"/>
  <c r="S78" i="2" s="1"/>
  <c r="AE78" i="2" s="1"/>
  <c r="E126" i="3"/>
  <c r="S79" i="2" s="1"/>
  <c r="AE79" i="2" s="1"/>
  <c r="E127" i="3"/>
  <c r="S80" i="2" s="1"/>
  <c r="AE80" i="2" s="1"/>
  <c r="I123" i="3"/>
  <c r="W76" i="2" s="1"/>
  <c r="AI76" i="2" s="1"/>
  <c r="J124" i="3"/>
  <c r="F123" i="3"/>
  <c r="T76" i="2" s="1"/>
  <c r="AF76" i="2" s="1"/>
  <c r="F124" i="3"/>
  <c r="F125" i="3"/>
  <c r="T78" i="2" s="1"/>
  <c r="AF78" i="2" s="1"/>
  <c r="F126" i="3"/>
  <c r="T79" i="2" s="1"/>
  <c r="AF79" i="2" s="1"/>
  <c r="F127" i="3"/>
  <c r="T80" i="2" s="1"/>
  <c r="AF80" i="2" s="1"/>
  <c r="G108" i="3"/>
  <c r="U62" i="2" s="1"/>
  <c r="AG62" i="2" s="1"/>
  <c r="K108" i="3"/>
  <c r="Y62" i="2" s="1"/>
  <c r="AK62" i="2" s="1"/>
  <c r="C124" i="3"/>
  <c r="N108" i="3"/>
  <c r="AB62" i="2" s="1"/>
  <c r="AN62" i="2" s="1"/>
  <c r="C108" i="3"/>
  <c r="G123" i="3"/>
  <c r="U76" i="2" s="1"/>
  <c r="AG76" i="2" s="1"/>
  <c r="G124" i="3"/>
  <c r="G125" i="3"/>
  <c r="U78" i="2" s="1"/>
  <c r="AG78" i="2" s="1"/>
  <c r="G126" i="3"/>
  <c r="U79" i="2" s="1"/>
  <c r="AG79" i="2" s="1"/>
  <c r="G127" i="3"/>
  <c r="U80" i="2" s="1"/>
  <c r="AG80" i="2" s="1"/>
  <c r="F108" i="3"/>
  <c r="T62" i="2" s="1"/>
  <c r="AF62" i="2" s="1"/>
  <c r="M107" i="3"/>
  <c r="AA61" i="2" s="1"/>
  <c r="AM61" i="2" s="1"/>
  <c r="D108" i="3"/>
  <c r="R62" i="2" s="1"/>
  <c r="AD62" i="2" s="1"/>
  <c r="H123" i="3"/>
  <c r="V76" i="2" s="1"/>
  <c r="AH76" i="2" s="1"/>
  <c r="H124" i="3"/>
  <c r="H125" i="3"/>
  <c r="V78" i="2" s="1"/>
  <c r="AH78" i="2" s="1"/>
  <c r="H126" i="3"/>
  <c r="V79" i="2" s="1"/>
  <c r="AH79" i="2" s="1"/>
  <c r="H127" i="3"/>
  <c r="V80" i="2" s="1"/>
  <c r="AH80" i="2" s="1"/>
  <c r="N107" i="3"/>
  <c r="AB61" i="2" s="1"/>
  <c r="AN61" i="2" s="1"/>
  <c r="C107" i="3"/>
  <c r="D107" i="3"/>
  <c r="R61" i="2" s="1"/>
  <c r="AD61" i="2" s="1"/>
  <c r="E107" i="3"/>
  <c r="S61" i="2" s="1"/>
  <c r="AE61" i="2" s="1"/>
  <c r="F107" i="3"/>
  <c r="T61" i="2" s="1"/>
  <c r="AF61" i="2" s="1"/>
  <c r="G107" i="3"/>
  <c r="U61" i="2" s="1"/>
  <c r="AG61" i="2" s="1"/>
  <c r="H107" i="3"/>
  <c r="V61" i="2" s="1"/>
  <c r="AH61" i="2" s="1"/>
  <c r="I107" i="3"/>
  <c r="W61" i="2" s="1"/>
  <c r="AI61" i="2" s="1"/>
  <c r="J107" i="3"/>
  <c r="X61" i="2" s="1"/>
  <c r="AJ61" i="2" s="1"/>
  <c r="K107" i="3"/>
  <c r="Y61" i="2" s="1"/>
  <c r="AK61" i="2" s="1"/>
  <c r="B210" i="3" l="1"/>
  <c r="E252" i="3" s="1"/>
  <c r="Q79" i="2"/>
  <c r="AC79" i="2" s="1"/>
  <c r="B209" i="3"/>
  <c r="E251" i="3" s="1"/>
  <c r="Q78" i="2"/>
  <c r="AC78" i="2" s="1"/>
  <c r="Q80" i="2"/>
  <c r="AC80" i="2" s="1"/>
  <c r="B211" i="3"/>
  <c r="E253" i="3" s="1"/>
  <c r="B207" i="3"/>
  <c r="E249" i="3" s="1"/>
  <c r="Q76" i="2"/>
  <c r="AC76" i="2" s="1"/>
  <c r="B191" i="3"/>
  <c r="E233" i="3" s="1"/>
  <c r="Q61" i="2"/>
  <c r="AC61" i="2" s="1"/>
  <c r="B192" i="3"/>
  <c r="E234" i="3" s="1"/>
  <c r="Q62" i="2"/>
  <c r="AC62" i="2" s="1"/>
  <c r="V77" i="2"/>
  <c r="AH77" i="2" s="1"/>
  <c r="X77" i="2"/>
  <c r="AJ77" i="2" s="1"/>
  <c r="B208" i="3"/>
  <c r="T77" i="2"/>
  <c r="AF77" i="2" s="1"/>
  <c r="AA77" i="2"/>
  <c r="AM77" i="2" s="1"/>
  <c r="Y77" i="2"/>
  <c r="AK77" i="2" s="1"/>
  <c r="U77" i="2"/>
  <c r="AG77" i="2" s="1"/>
  <c r="AB77" i="2"/>
  <c r="AN77" i="2" s="1"/>
  <c r="Z77" i="2"/>
  <c r="AL77" i="2" s="1"/>
  <c r="W77" i="2"/>
  <c r="AI77" i="2" s="1"/>
  <c r="O60" i="2"/>
  <c r="P60" i="2"/>
  <c r="N60" i="2"/>
  <c r="M60" i="2"/>
  <c r="L60" i="2"/>
  <c r="H60" i="2"/>
  <c r="F251" i="3" l="1"/>
  <c r="H251" i="3"/>
  <c r="F252" i="3"/>
  <c r="H252" i="3"/>
  <c r="F253" i="3"/>
  <c r="H253" i="3"/>
  <c r="F249" i="3"/>
  <c r="H249" i="3"/>
  <c r="F234" i="3"/>
  <c r="H234" i="3"/>
  <c r="F233" i="3"/>
  <c r="H233" i="3"/>
  <c r="E250" i="3"/>
  <c r="H250" i="3" s="1"/>
  <c r="P81" i="2"/>
  <c r="O81" i="2"/>
  <c r="N81" i="2"/>
  <c r="M81" i="2"/>
  <c r="L81" i="2"/>
  <c r="K81" i="2"/>
  <c r="J81" i="2"/>
  <c r="I81" i="2"/>
  <c r="P74" i="2"/>
  <c r="O74" i="2"/>
  <c r="N74" i="2"/>
  <c r="M74" i="2"/>
  <c r="L74" i="2"/>
  <c r="K74" i="2"/>
  <c r="J74" i="2"/>
  <c r="I74" i="2"/>
  <c r="H74" i="2"/>
  <c r="I63" i="2"/>
  <c r="J63" i="2"/>
  <c r="K63" i="2"/>
  <c r="L63" i="2"/>
  <c r="M63" i="2"/>
  <c r="N63" i="2"/>
  <c r="O63" i="2"/>
  <c r="P63" i="2"/>
  <c r="H63" i="2"/>
  <c r="K60" i="2"/>
  <c r="J60" i="2"/>
  <c r="I60" i="2"/>
  <c r="F250" i="3" l="1"/>
  <c r="H81" i="2"/>
  <c r="B169" i="3"/>
  <c r="D254" i="3" s="1"/>
  <c r="J59" i="2"/>
  <c r="K59" i="2"/>
  <c r="L59" i="2"/>
  <c r="M59" i="2"/>
  <c r="N59" i="2"/>
  <c r="O59" i="2"/>
  <c r="P59" i="2"/>
  <c r="I59" i="2"/>
  <c r="B162" i="3" l="1"/>
  <c r="B163" i="3"/>
  <c r="B134" i="3" l="1"/>
  <c r="I73" i="2"/>
  <c r="H73" i="2"/>
  <c r="G73" i="2"/>
  <c r="F73" i="2"/>
  <c r="E73" i="2"/>
  <c r="D73" i="2"/>
  <c r="D248" i="3" l="1"/>
  <c r="A248" i="3"/>
  <c r="D247" i="3"/>
  <c r="A247" i="3"/>
  <c r="A246" i="3"/>
  <c r="A245" i="3"/>
  <c r="A163" i="3"/>
  <c r="A162" i="3"/>
  <c r="A161" i="3"/>
  <c r="B79" i="3"/>
  <c r="B248" i="3" s="1"/>
  <c r="A79" i="3"/>
  <c r="B78" i="3"/>
  <c r="A78" i="3"/>
  <c r="B77" i="3"/>
  <c r="B246" i="3" s="1"/>
  <c r="A77" i="3"/>
  <c r="B76" i="3"/>
  <c r="B245" i="3" s="1"/>
  <c r="A76" i="3"/>
  <c r="B38" i="3"/>
  <c r="B37" i="3"/>
  <c r="B36" i="3"/>
  <c r="A150" i="3"/>
  <c r="B25" i="3"/>
  <c r="I121" i="3" l="1"/>
  <c r="W74" i="2" s="1"/>
  <c r="AI74" i="2" s="1"/>
  <c r="H121" i="3"/>
  <c r="V74" i="2" s="1"/>
  <c r="AH74" i="2" s="1"/>
  <c r="K121" i="3"/>
  <c r="Y74" i="2" s="1"/>
  <c r="AK74" i="2" s="1"/>
  <c r="G121" i="3"/>
  <c r="U74" i="2" s="1"/>
  <c r="AG74" i="2" s="1"/>
  <c r="F121" i="3"/>
  <c r="T74" i="2" s="1"/>
  <c r="AF74" i="2" s="1"/>
  <c r="E121" i="3"/>
  <c r="S74" i="2" s="1"/>
  <c r="AE74" i="2" s="1"/>
  <c r="D121" i="3"/>
  <c r="R74" i="2" s="1"/>
  <c r="AD74" i="2" s="1"/>
  <c r="C121" i="3"/>
  <c r="J121" i="3"/>
  <c r="X74" i="2" s="1"/>
  <c r="AJ74" i="2" s="1"/>
  <c r="N121" i="3"/>
  <c r="AB74" i="2" s="1"/>
  <c r="AN74" i="2" s="1"/>
  <c r="M121" i="3"/>
  <c r="AA74" i="2" s="1"/>
  <c r="AM74" i="2" s="1"/>
  <c r="L121" i="3"/>
  <c r="Z74" i="2" s="1"/>
  <c r="AL74" i="2" s="1"/>
  <c r="C235" i="3"/>
  <c r="D109" i="3"/>
  <c r="R63" i="2" s="1"/>
  <c r="AD63" i="2" s="1"/>
  <c r="C109" i="3"/>
  <c r="E109" i="3"/>
  <c r="S63" i="2" s="1"/>
  <c r="AE63" i="2" s="1"/>
  <c r="N109" i="3"/>
  <c r="AB63" i="2" s="1"/>
  <c r="AN63" i="2" s="1"/>
  <c r="M109" i="3"/>
  <c r="AA63" i="2" s="1"/>
  <c r="AM63" i="2" s="1"/>
  <c r="L109" i="3"/>
  <c r="Z63" i="2" s="1"/>
  <c r="AL63" i="2" s="1"/>
  <c r="K109" i="3"/>
  <c r="Y63" i="2" s="1"/>
  <c r="AK63" i="2" s="1"/>
  <c r="F109" i="3"/>
  <c r="T63" i="2" s="1"/>
  <c r="AF63" i="2" s="1"/>
  <c r="J109" i="3"/>
  <c r="X63" i="2" s="1"/>
  <c r="AJ63" i="2" s="1"/>
  <c r="I109" i="3"/>
  <c r="W63" i="2" s="1"/>
  <c r="AI63" i="2" s="1"/>
  <c r="H109" i="3"/>
  <c r="V63" i="2" s="1"/>
  <c r="AH63" i="2" s="1"/>
  <c r="G109" i="3"/>
  <c r="U63" i="2" s="1"/>
  <c r="AG63" i="2" s="1"/>
  <c r="C246" i="3"/>
  <c r="H120" i="3"/>
  <c r="V73" i="2" s="1"/>
  <c r="J120" i="3"/>
  <c r="X73" i="2" s="1"/>
  <c r="G120" i="3"/>
  <c r="U73" i="2" s="1"/>
  <c r="AG73" i="2" s="1"/>
  <c r="K120" i="3"/>
  <c r="Y73" i="2" s="1"/>
  <c r="I120" i="3"/>
  <c r="W73" i="2" s="1"/>
  <c r="F120" i="3"/>
  <c r="T73" i="2" s="1"/>
  <c r="AF73" i="2" s="1"/>
  <c r="C120" i="3"/>
  <c r="E120" i="3"/>
  <c r="S73" i="2" s="1"/>
  <c r="AE73" i="2" s="1"/>
  <c r="D120" i="3"/>
  <c r="R73" i="2" s="1"/>
  <c r="AD73" i="2" s="1"/>
  <c r="N120" i="3"/>
  <c r="AB73" i="2" s="1"/>
  <c r="M120" i="3"/>
  <c r="AA73" i="2" s="1"/>
  <c r="L120" i="3"/>
  <c r="Z73" i="2" s="1"/>
  <c r="H122" i="3"/>
  <c r="V75" i="2" s="1"/>
  <c r="AH75" i="2" s="1"/>
  <c r="G122" i="3"/>
  <c r="U75" i="2" s="1"/>
  <c r="AG75" i="2" s="1"/>
  <c r="J122" i="3"/>
  <c r="X75" i="2" s="1"/>
  <c r="AJ75" i="2" s="1"/>
  <c r="F122" i="3"/>
  <c r="T75" i="2" s="1"/>
  <c r="AF75" i="2" s="1"/>
  <c r="E122" i="3"/>
  <c r="S75" i="2" s="1"/>
  <c r="AE75" i="2" s="1"/>
  <c r="C122" i="3"/>
  <c r="D122" i="3"/>
  <c r="R75" i="2" s="1"/>
  <c r="AD75" i="2" s="1"/>
  <c r="N122" i="3"/>
  <c r="AB75" i="2" s="1"/>
  <c r="AN75" i="2" s="1"/>
  <c r="M122" i="3"/>
  <c r="AA75" i="2" s="1"/>
  <c r="AM75" i="2" s="1"/>
  <c r="L122" i="3"/>
  <c r="Z75" i="2" s="1"/>
  <c r="AL75" i="2" s="1"/>
  <c r="K122" i="3"/>
  <c r="Y75" i="2" s="1"/>
  <c r="AK75" i="2" s="1"/>
  <c r="I122" i="3"/>
  <c r="W75" i="2" s="1"/>
  <c r="AI75" i="2" s="1"/>
  <c r="I128" i="3"/>
  <c r="W81" i="2" s="1"/>
  <c r="AI81" i="2" s="1"/>
  <c r="G128" i="3"/>
  <c r="U81" i="2" s="1"/>
  <c r="AG81" i="2" s="1"/>
  <c r="H128" i="3"/>
  <c r="V81" i="2" s="1"/>
  <c r="AH81" i="2" s="1"/>
  <c r="J128" i="3"/>
  <c r="X81" i="2" s="1"/>
  <c r="AJ81" i="2" s="1"/>
  <c r="K128" i="3"/>
  <c r="Y81" i="2" s="1"/>
  <c r="AK81" i="2" s="1"/>
  <c r="M73" i="2"/>
  <c r="N73" i="2"/>
  <c r="L128" i="3"/>
  <c r="Z81" i="2" s="1"/>
  <c r="AL81" i="2" s="1"/>
  <c r="O73" i="2"/>
  <c r="M128" i="3"/>
  <c r="AA81" i="2" s="1"/>
  <c r="AM81" i="2" s="1"/>
  <c r="B247" i="3"/>
  <c r="K73" i="2"/>
  <c r="L73" i="2"/>
  <c r="N128" i="3"/>
  <c r="AB81" i="2" s="1"/>
  <c r="AN81" i="2" s="1"/>
  <c r="C247" i="3"/>
  <c r="D128" i="3"/>
  <c r="R81" i="2" s="1"/>
  <c r="AD81" i="2" s="1"/>
  <c r="E128" i="3"/>
  <c r="S81" i="2" s="1"/>
  <c r="AE81" i="2" s="1"/>
  <c r="P73" i="2"/>
  <c r="C128" i="3"/>
  <c r="F128" i="3"/>
  <c r="T81" i="2" s="1"/>
  <c r="AF81" i="2" s="1"/>
  <c r="C248" i="3"/>
  <c r="AJ73" i="2" l="1"/>
  <c r="AL73" i="2"/>
  <c r="AM73" i="2"/>
  <c r="AN73" i="2"/>
  <c r="AK73" i="2"/>
  <c r="B206" i="3"/>
  <c r="E248" i="3" s="1"/>
  <c r="Q75" i="2"/>
  <c r="AC75" i="2" s="1"/>
  <c r="B205" i="3"/>
  <c r="E247" i="3" s="1"/>
  <c r="Q74" i="2"/>
  <c r="AC74" i="2" s="1"/>
  <c r="Q73" i="2"/>
  <c r="AC73" i="2" s="1"/>
  <c r="B204" i="3"/>
  <c r="E246" i="3" s="1"/>
  <c r="H246" i="3" s="1"/>
  <c r="Q63" i="2"/>
  <c r="AC63" i="2" s="1"/>
  <c r="B193" i="3"/>
  <c r="E235" i="3" s="1"/>
  <c r="H235" i="3" s="1"/>
  <c r="B212" i="3"/>
  <c r="E254" i="3" s="1"/>
  <c r="Q81" i="2"/>
  <c r="AC81" i="2" s="1"/>
  <c r="AI73" i="2"/>
  <c r="B161" i="3"/>
  <c r="D246" i="3" s="1"/>
  <c r="J73" i="2"/>
  <c r="AH73" i="2" s="1"/>
  <c r="B150" i="3"/>
  <c r="D235" i="3" s="1"/>
  <c r="F254" i="3" l="1"/>
  <c r="H254" i="3"/>
  <c r="F248" i="3"/>
  <c r="H248" i="3"/>
  <c r="F247" i="3"/>
  <c r="H247" i="3"/>
  <c r="F246" i="3"/>
  <c r="F235" i="3"/>
  <c r="C45" i="3"/>
  <c r="D45" i="3"/>
  <c r="E45" i="3"/>
  <c r="F45" i="3"/>
  <c r="G45" i="3"/>
  <c r="H45" i="3"/>
  <c r="I45" i="3"/>
  <c r="J45" i="3"/>
  <c r="K45" i="3"/>
  <c r="L45" i="3"/>
  <c r="M45" i="3"/>
  <c r="N45" i="3"/>
  <c r="D72" i="2" l="1"/>
  <c r="D71" i="2"/>
  <c r="A244" i="3"/>
  <c r="A160" i="3"/>
  <c r="A159" i="3"/>
  <c r="B75" i="3"/>
  <c r="B244" i="3" s="1"/>
  <c r="A75" i="3"/>
  <c r="B35" i="3"/>
  <c r="B34" i="3"/>
  <c r="H118" i="3" l="1"/>
  <c r="V71" i="2" s="1"/>
  <c r="C118" i="3"/>
  <c r="J118" i="3"/>
  <c r="X71" i="2" s="1"/>
  <c r="G118" i="3"/>
  <c r="U71" i="2" s="1"/>
  <c r="F118" i="3"/>
  <c r="T71" i="2" s="1"/>
  <c r="E118" i="3"/>
  <c r="S71" i="2" s="1"/>
  <c r="I118" i="3"/>
  <c r="W71" i="2" s="1"/>
  <c r="D118" i="3"/>
  <c r="R71" i="2" s="1"/>
  <c r="N118" i="3"/>
  <c r="AB71" i="2" s="1"/>
  <c r="K118" i="3"/>
  <c r="Y71" i="2" s="1"/>
  <c r="M118" i="3"/>
  <c r="AA71" i="2" s="1"/>
  <c r="L118" i="3"/>
  <c r="Z71" i="2" s="1"/>
  <c r="C245" i="3"/>
  <c r="H119" i="3"/>
  <c r="V72" i="2" s="1"/>
  <c r="I119" i="3"/>
  <c r="W72" i="2" s="1"/>
  <c r="G119" i="3"/>
  <c r="U72" i="2" s="1"/>
  <c r="J119" i="3"/>
  <c r="X72" i="2" s="1"/>
  <c r="F119" i="3"/>
  <c r="T72" i="2" s="1"/>
  <c r="E119" i="3"/>
  <c r="S72" i="2" s="1"/>
  <c r="C119" i="3"/>
  <c r="D119" i="3"/>
  <c r="R72" i="2" s="1"/>
  <c r="K119" i="3"/>
  <c r="Y72" i="2" s="1"/>
  <c r="N119" i="3"/>
  <c r="AB72" i="2" s="1"/>
  <c r="M119" i="3"/>
  <c r="AA72" i="2" s="1"/>
  <c r="L119" i="3"/>
  <c r="Z72" i="2" s="1"/>
  <c r="G71" i="2"/>
  <c r="I72" i="2"/>
  <c r="F72" i="2"/>
  <c r="K72" i="2"/>
  <c r="G72" i="2"/>
  <c r="H71" i="2"/>
  <c r="I71" i="2"/>
  <c r="AG71" i="2" s="1"/>
  <c r="H72" i="2"/>
  <c r="AF72" i="2" s="1"/>
  <c r="J72" i="2"/>
  <c r="C244" i="3"/>
  <c r="M71" i="2"/>
  <c r="AK71" i="2" s="1"/>
  <c r="L72" i="2"/>
  <c r="N71" i="2"/>
  <c r="N72" i="2"/>
  <c r="J71" i="2"/>
  <c r="L71" i="2"/>
  <c r="AJ71" i="2" s="1"/>
  <c r="P71" i="2"/>
  <c r="O72" i="2"/>
  <c r="E71" i="2"/>
  <c r="P72" i="2"/>
  <c r="F71" i="2"/>
  <c r="AD71" i="2" s="1"/>
  <c r="E72" i="2"/>
  <c r="B22" i="3"/>
  <c r="B21" i="3"/>
  <c r="B20" i="3"/>
  <c r="B19" i="3"/>
  <c r="B18" i="3"/>
  <c r="C228" i="3" s="1"/>
  <c r="B17" i="3"/>
  <c r="C227" i="3" s="1"/>
  <c r="B16" i="3"/>
  <c r="B15" i="3"/>
  <c r="B14" i="3"/>
  <c r="B13" i="3"/>
  <c r="B12" i="3"/>
  <c r="B11" i="3"/>
  <c r="B10" i="3"/>
  <c r="A232" i="3"/>
  <c r="A231" i="3"/>
  <c r="A230" i="3"/>
  <c r="A229" i="3"/>
  <c r="A228" i="3"/>
  <c r="A227" i="3"/>
  <c r="A147" i="3"/>
  <c r="A146" i="3"/>
  <c r="A145" i="3"/>
  <c r="A144" i="3"/>
  <c r="A143" i="3"/>
  <c r="A142" i="3"/>
  <c r="B61" i="3"/>
  <c r="A61" i="3"/>
  <c r="B60" i="3"/>
  <c r="A60" i="3"/>
  <c r="B59" i="3"/>
  <c r="A59" i="3"/>
  <c r="B58" i="3"/>
  <c r="A58" i="3"/>
  <c r="D55" i="2"/>
  <c r="AF71" i="2" l="1"/>
  <c r="AJ72" i="2"/>
  <c r="AN71" i="2"/>
  <c r="AI72" i="2"/>
  <c r="AN72" i="2"/>
  <c r="B203" i="3"/>
  <c r="E245" i="3" s="1"/>
  <c r="H245" i="3" s="1"/>
  <c r="Q72" i="2"/>
  <c r="AE72" i="2"/>
  <c r="AC72" i="2"/>
  <c r="AD72" i="2"/>
  <c r="AM72" i="2"/>
  <c r="AL72" i="2"/>
  <c r="AG72" i="2"/>
  <c r="AL71" i="2"/>
  <c r="AE71" i="2"/>
  <c r="Q71" i="2"/>
  <c r="AC71" i="2" s="1"/>
  <c r="B202" i="3"/>
  <c r="E244" i="3" s="1"/>
  <c r="H244" i="3" s="1"/>
  <c r="AH72" i="2"/>
  <c r="M105" i="3"/>
  <c r="AA59" i="2" s="1"/>
  <c r="AM59" i="2" s="1"/>
  <c r="D105" i="3"/>
  <c r="R59" i="2" s="1"/>
  <c r="AD59" i="2" s="1"/>
  <c r="L105" i="3"/>
  <c r="Z59" i="2" s="1"/>
  <c r="AL59" i="2" s="1"/>
  <c r="C105" i="3"/>
  <c r="I105" i="3"/>
  <c r="W59" i="2" s="1"/>
  <c r="AI59" i="2" s="1"/>
  <c r="H105" i="3"/>
  <c r="V59" i="2" s="1"/>
  <c r="AH59" i="2" s="1"/>
  <c r="E105" i="3"/>
  <c r="S59" i="2" s="1"/>
  <c r="AE59" i="2" s="1"/>
  <c r="J105" i="3"/>
  <c r="X59" i="2" s="1"/>
  <c r="AJ59" i="2" s="1"/>
  <c r="F105" i="3"/>
  <c r="T59" i="2" s="1"/>
  <c r="AF59" i="2" s="1"/>
  <c r="K105" i="3"/>
  <c r="Y59" i="2" s="1"/>
  <c r="AK59" i="2" s="1"/>
  <c r="N105" i="3"/>
  <c r="AB59" i="2" s="1"/>
  <c r="AN59" i="2" s="1"/>
  <c r="G105" i="3"/>
  <c r="U59" i="2" s="1"/>
  <c r="AG59" i="2" s="1"/>
  <c r="AH71" i="2"/>
  <c r="M106" i="3"/>
  <c r="AA60" i="2" s="1"/>
  <c r="AM60" i="2" s="1"/>
  <c r="G106" i="3"/>
  <c r="U60" i="2" s="1"/>
  <c r="AG60" i="2" s="1"/>
  <c r="K106" i="3"/>
  <c r="Y60" i="2" s="1"/>
  <c r="AK60" i="2" s="1"/>
  <c r="C106" i="3"/>
  <c r="I106" i="3"/>
  <c r="W60" i="2" s="1"/>
  <c r="AI60" i="2" s="1"/>
  <c r="J106" i="3"/>
  <c r="X60" i="2" s="1"/>
  <c r="AJ60" i="2" s="1"/>
  <c r="L106" i="3"/>
  <c r="Z60" i="2" s="1"/>
  <c r="AL60" i="2" s="1"/>
  <c r="H106" i="3"/>
  <c r="V60" i="2" s="1"/>
  <c r="AH60" i="2" s="1"/>
  <c r="F106" i="3"/>
  <c r="T60" i="2" s="1"/>
  <c r="AF60" i="2" s="1"/>
  <c r="N106" i="3"/>
  <c r="AB60" i="2" s="1"/>
  <c r="AN60" i="2" s="1"/>
  <c r="D106" i="3"/>
  <c r="R60" i="2" s="1"/>
  <c r="AD60" i="2" s="1"/>
  <c r="E106" i="3"/>
  <c r="S60" i="2" s="1"/>
  <c r="AE60" i="2" s="1"/>
  <c r="L104" i="3"/>
  <c r="Z58" i="2" s="1"/>
  <c r="AL58" i="2" s="1"/>
  <c r="K104" i="3"/>
  <c r="Y58" i="2" s="1"/>
  <c r="AK58" i="2" s="1"/>
  <c r="J104" i="3"/>
  <c r="X58" i="2" s="1"/>
  <c r="AJ58" i="2" s="1"/>
  <c r="D104" i="3"/>
  <c r="R58" i="2" s="1"/>
  <c r="AD58" i="2" s="1"/>
  <c r="I104" i="3"/>
  <c r="W58" i="2" s="1"/>
  <c r="AI58" i="2" s="1"/>
  <c r="M104" i="3"/>
  <c r="AA58" i="2" s="1"/>
  <c r="AM58" i="2" s="1"/>
  <c r="H104" i="3"/>
  <c r="V58" i="2" s="1"/>
  <c r="AH58" i="2" s="1"/>
  <c r="G104" i="3"/>
  <c r="U58" i="2" s="1"/>
  <c r="AG58" i="2" s="1"/>
  <c r="F104" i="3"/>
  <c r="T58" i="2" s="1"/>
  <c r="AF58" i="2" s="1"/>
  <c r="E104" i="3"/>
  <c r="S58" i="2" s="1"/>
  <c r="AE58" i="2" s="1"/>
  <c r="C104" i="3"/>
  <c r="N104" i="3"/>
  <c r="AB58" i="2" s="1"/>
  <c r="AN58" i="2" s="1"/>
  <c r="L101" i="3"/>
  <c r="K101" i="3"/>
  <c r="M101" i="3"/>
  <c r="J101" i="3"/>
  <c r="I101" i="3"/>
  <c r="H101" i="3"/>
  <c r="G101" i="3"/>
  <c r="D101" i="3"/>
  <c r="F101" i="3"/>
  <c r="E101" i="3"/>
  <c r="C101" i="3"/>
  <c r="N101" i="3"/>
  <c r="L102" i="3"/>
  <c r="Z56" i="2" s="1"/>
  <c r="AL56" i="2" s="1"/>
  <c r="K102" i="3"/>
  <c r="Y56" i="2" s="1"/>
  <c r="AK56" i="2" s="1"/>
  <c r="D102" i="3"/>
  <c r="R56" i="2" s="1"/>
  <c r="AD56" i="2" s="1"/>
  <c r="J102" i="3"/>
  <c r="X56" i="2" s="1"/>
  <c r="AJ56" i="2" s="1"/>
  <c r="M102" i="3"/>
  <c r="AA56" i="2" s="1"/>
  <c r="AM56" i="2" s="1"/>
  <c r="I102" i="3"/>
  <c r="W56" i="2" s="1"/>
  <c r="AI56" i="2" s="1"/>
  <c r="H102" i="3"/>
  <c r="V56" i="2" s="1"/>
  <c r="AH56" i="2" s="1"/>
  <c r="G102" i="3"/>
  <c r="U56" i="2" s="1"/>
  <c r="AG56" i="2" s="1"/>
  <c r="F102" i="3"/>
  <c r="T56" i="2" s="1"/>
  <c r="AF56" i="2" s="1"/>
  <c r="E102" i="3"/>
  <c r="S56" i="2" s="1"/>
  <c r="AE56" i="2" s="1"/>
  <c r="C102" i="3"/>
  <c r="N102" i="3"/>
  <c r="AB56" i="2" s="1"/>
  <c r="AN56" i="2" s="1"/>
  <c r="B229" i="3"/>
  <c r="L103" i="3"/>
  <c r="Z57" i="2" s="1"/>
  <c r="AL57" i="2" s="1"/>
  <c r="K103" i="3"/>
  <c r="Y57" i="2" s="1"/>
  <c r="AK57" i="2" s="1"/>
  <c r="J103" i="3"/>
  <c r="X57" i="2" s="1"/>
  <c r="AJ57" i="2" s="1"/>
  <c r="I103" i="3"/>
  <c r="W57" i="2" s="1"/>
  <c r="AI57" i="2" s="1"/>
  <c r="H103" i="3"/>
  <c r="V57" i="2" s="1"/>
  <c r="AH57" i="2" s="1"/>
  <c r="G103" i="3"/>
  <c r="U57" i="2" s="1"/>
  <c r="AG57" i="2" s="1"/>
  <c r="F103" i="3"/>
  <c r="T57" i="2" s="1"/>
  <c r="AF57" i="2" s="1"/>
  <c r="E103" i="3"/>
  <c r="S57" i="2" s="1"/>
  <c r="AE57" i="2" s="1"/>
  <c r="D103" i="3"/>
  <c r="R57" i="2" s="1"/>
  <c r="AD57" i="2" s="1"/>
  <c r="C103" i="3"/>
  <c r="M103" i="3"/>
  <c r="AA57" i="2" s="1"/>
  <c r="AM57" i="2" s="1"/>
  <c r="N103" i="3"/>
  <c r="AB57" i="2" s="1"/>
  <c r="AN57" i="2" s="1"/>
  <c r="C232" i="3"/>
  <c r="K71" i="2"/>
  <c r="AI71" i="2" s="1"/>
  <c r="B160" i="3"/>
  <c r="D245" i="3" s="1"/>
  <c r="M72" i="2"/>
  <c r="AK72" i="2" s="1"/>
  <c r="O71" i="2"/>
  <c r="AM71" i="2" s="1"/>
  <c r="L55" i="2"/>
  <c r="F55" i="2"/>
  <c r="E55" i="2"/>
  <c r="G55" i="2"/>
  <c r="O55" i="2"/>
  <c r="P55" i="2"/>
  <c r="I55" i="2"/>
  <c r="J55" i="2"/>
  <c r="B232" i="3"/>
  <c r="B230" i="3"/>
  <c r="B227" i="3"/>
  <c r="N55" i="2"/>
  <c r="K55" i="2"/>
  <c r="B231" i="3"/>
  <c r="B228" i="3"/>
  <c r="C229" i="3"/>
  <c r="H55" i="2"/>
  <c r="M55" i="2"/>
  <c r="C231" i="3"/>
  <c r="C230" i="3"/>
  <c r="B190" i="3" l="1"/>
  <c r="E232" i="3" s="1"/>
  <c r="Q60" i="2"/>
  <c r="AC60" i="2" s="1"/>
  <c r="B189" i="3"/>
  <c r="E231" i="3" s="1"/>
  <c r="H231" i="3" s="1"/>
  <c r="Q59" i="2"/>
  <c r="AC59" i="2" s="1"/>
  <c r="B187" i="3"/>
  <c r="E229" i="3" s="1"/>
  <c r="H229" i="3" s="1"/>
  <c r="Q57" i="2"/>
  <c r="AC57" i="2" s="1"/>
  <c r="B186" i="3"/>
  <c r="E228" i="3" s="1"/>
  <c r="Q56" i="2"/>
  <c r="AC56" i="2" s="1"/>
  <c r="F245" i="3"/>
  <c r="F244" i="3"/>
  <c r="B188" i="3"/>
  <c r="E230" i="3" s="1"/>
  <c r="H230" i="3" s="1"/>
  <c r="Q58" i="2"/>
  <c r="AC58" i="2" s="1"/>
  <c r="S55" i="2"/>
  <c r="AE55" i="2" s="1"/>
  <c r="T55" i="2"/>
  <c r="AF55" i="2" s="1"/>
  <c r="W55" i="2"/>
  <c r="AI55" i="2" s="1"/>
  <c r="Z55" i="2"/>
  <c r="AL55" i="2" s="1"/>
  <c r="V55" i="2"/>
  <c r="AH55" i="2" s="1"/>
  <c r="AB55" i="2"/>
  <c r="AN55" i="2" s="1"/>
  <c r="R55" i="2"/>
  <c r="AD55" i="2" s="1"/>
  <c r="X55" i="2"/>
  <c r="AJ55" i="2" s="1"/>
  <c r="Y55" i="2"/>
  <c r="AK55" i="2" s="1"/>
  <c r="Q55" i="2"/>
  <c r="AC55" i="2" s="1"/>
  <c r="B185" i="3"/>
  <c r="U55" i="2"/>
  <c r="AG55" i="2" s="1"/>
  <c r="AA55" i="2"/>
  <c r="AM55" i="2" s="1"/>
  <c r="B159" i="3"/>
  <c r="D244" i="3" s="1"/>
  <c r="B143" i="3"/>
  <c r="D228" i="3" s="1"/>
  <c r="B145" i="3"/>
  <c r="D230" i="3" s="1"/>
  <c r="B142" i="3"/>
  <c r="D227" i="3" s="1"/>
  <c r="B147" i="3"/>
  <c r="D232" i="3" s="1"/>
  <c r="B144" i="3"/>
  <c r="D229" i="3" s="1"/>
  <c r="B146" i="3"/>
  <c r="D231" i="3" s="1"/>
  <c r="F228" i="3" l="1"/>
  <c r="H228" i="3"/>
  <c r="F232" i="3"/>
  <c r="H232" i="3"/>
  <c r="F229" i="3"/>
  <c r="F231" i="3"/>
  <c r="F230" i="3"/>
  <c r="E227" i="3"/>
  <c r="H227" i="3" s="1"/>
  <c r="B33" i="3"/>
  <c r="F227" i="3" l="1"/>
  <c r="A2" i="2"/>
  <c r="B87" i="2" s="1"/>
  <c r="N89" i="3"/>
  <c r="M89" i="3"/>
  <c r="L89" i="3"/>
  <c r="K89" i="3"/>
  <c r="J89" i="3"/>
  <c r="I89" i="3"/>
  <c r="H89" i="3"/>
  <c r="G89" i="3"/>
  <c r="F89" i="3"/>
  <c r="E89" i="3"/>
  <c r="D89" i="3"/>
  <c r="C89" i="3"/>
  <c r="B89" i="3"/>
  <c r="D7" i="3" l="1"/>
  <c r="D175" i="3"/>
  <c r="E7" i="3"/>
  <c r="E175" i="3"/>
  <c r="B7" i="3"/>
  <c r="B175" i="3"/>
  <c r="E217" i="3" s="1"/>
  <c r="M7" i="3"/>
  <c r="M175" i="3"/>
  <c r="F7" i="3"/>
  <c r="F175" i="3"/>
  <c r="I7" i="3"/>
  <c r="I175" i="3"/>
  <c r="J48" i="3"/>
  <c r="J175" i="3"/>
  <c r="L7" i="3"/>
  <c r="L175" i="3"/>
  <c r="C48" i="3"/>
  <c r="C175" i="3"/>
  <c r="G48" i="3"/>
  <c r="G175" i="3"/>
  <c r="H48" i="3"/>
  <c r="H175" i="3"/>
  <c r="K48" i="3"/>
  <c r="K175" i="3"/>
  <c r="N7" i="3"/>
  <c r="N175" i="3"/>
  <c r="M48" i="3"/>
  <c r="E48" i="3"/>
  <c r="I48" i="3"/>
  <c r="H7" i="3"/>
  <c r="B48" i="3"/>
  <c r="D48" i="3"/>
  <c r="L48" i="3"/>
  <c r="G7" i="3"/>
  <c r="F48" i="3"/>
  <c r="N48" i="3"/>
  <c r="J7" i="3"/>
  <c r="C7" i="3"/>
  <c r="K7" i="3"/>
  <c r="D70" i="2"/>
  <c r="D69" i="2"/>
  <c r="D54" i="2"/>
  <c r="D53" i="2"/>
  <c r="B57" i="3"/>
  <c r="A57" i="3"/>
  <c r="B74" i="3"/>
  <c r="A74" i="3"/>
  <c r="G217" i="3" l="1"/>
  <c r="H217" i="3"/>
  <c r="H117" i="3"/>
  <c r="V70" i="2" s="1"/>
  <c r="G117" i="3"/>
  <c r="U70" i="2" s="1"/>
  <c r="F117" i="3"/>
  <c r="T70" i="2" s="1"/>
  <c r="J117" i="3"/>
  <c r="X70" i="2" s="1"/>
  <c r="M117" i="3"/>
  <c r="AA70" i="2" s="1"/>
  <c r="I117" i="3"/>
  <c r="W70" i="2" s="1"/>
  <c r="E117" i="3"/>
  <c r="S70" i="2" s="1"/>
  <c r="D117" i="3"/>
  <c r="R70" i="2" s="1"/>
  <c r="C117" i="3"/>
  <c r="N117" i="3"/>
  <c r="AB70" i="2" s="1"/>
  <c r="K117" i="3"/>
  <c r="Y70" i="2" s="1"/>
  <c r="L117" i="3"/>
  <c r="Z70" i="2" s="1"/>
  <c r="L100" i="3"/>
  <c r="Z54" i="2" s="1"/>
  <c r="M100" i="3"/>
  <c r="AA54" i="2" s="1"/>
  <c r="K100" i="3"/>
  <c r="Y54" i="2" s="1"/>
  <c r="J100" i="3"/>
  <c r="X54" i="2" s="1"/>
  <c r="I100" i="3"/>
  <c r="W54" i="2" s="1"/>
  <c r="H100" i="3"/>
  <c r="V54" i="2" s="1"/>
  <c r="G100" i="3"/>
  <c r="U54" i="2" s="1"/>
  <c r="F100" i="3"/>
  <c r="T54" i="2" s="1"/>
  <c r="D100" i="3"/>
  <c r="R54" i="2" s="1"/>
  <c r="E100" i="3"/>
  <c r="S54" i="2" s="1"/>
  <c r="C100" i="3"/>
  <c r="N100" i="3"/>
  <c r="AB54" i="2" s="1"/>
  <c r="K54" i="2"/>
  <c r="N54" i="2"/>
  <c r="L54" i="2"/>
  <c r="H54" i="2"/>
  <c r="M54" i="2"/>
  <c r="O54" i="2"/>
  <c r="J54" i="2"/>
  <c r="P54" i="2"/>
  <c r="I54" i="2"/>
  <c r="N70" i="2"/>
  <c r="H70" i="2"/>
  <c r="P70" i="2"/>
  <c r="O70" i="2"/>
  <c r="I70" i="2"/>
  <c r="J70" i="2"/>
  <c r="K70" i="2"/>
  <c r="L70" i="2"/>
  <c r="C243" i="3"/>
  <c r="B243" i="3"/>
  <c r="A243" i="3"/>
  <c r="C226" i="3"/>
  <c r="B226" i="3"/>
  <c r="A226" i="3"/>
  <c r="M70" i="2"/>
  <c r="A158" i="3"/>
  <c r="A141" i="3"/>
  <c r="A242" i="3"/>
  <c r="A225" i="3"/>
  <c r="A157" i="3"/>
  <c r="A140" i="3"/>
  <c r="B73" i="3"/>
  <c r="B242" i="3" s="1"/>
  <c r="A73" i="3"/>
  <c r="B56" i="3"/>
  <c r="A56" i="3"/>
  <c r="B32" i="3"/>
  <c r="C225" i="3"/>
  <c r="AF70" i="2" l="1"/>
  <c r="AM54" i="2"/>
  <c r="AJ70" i="2"/>
  <c r="AG70" i="2"/>
  <c r="AL54" i="2"/>
  <c r="AK54" i="2"/>
  <c r="AK70" i="2"/>
  <c r="AI70" i="2"/>
  <c r="AN70" i="2"/>
  <c r="AM70" i="2"/>
  <c r="AG54" i="2"/>
  <c r="AH54" i="2"/>
  <c r="AF54" i="2"/>
  <c r="AJ54" i="2"/>
  <c r="AI54" i="2"/>
  <c r="B184" i="3"/>
  <c r="E226" i="3" s="1"/>
  <c r="H226" i="3" s="1"/>
  <c r="Q54" i="2"/>
  <c r="Q70" i="2"/>
  <c r="B201" i="3"/>
  <c r="E243" i="3" s="1"/>
  <c r="H243" i="3" s="1"/>
  <c r="AN54" i="2"/>
  <c r="AL70" i="2"/>
  <c r="H116" i="3"/>
  <c r="V69" i="2" s="1"/>
  <c r="I116" i="3"/>
  <c r="W69" i="2" s="1"/>
  <c r="G116" i="3"/>
  <c r="U69" i="2" s="1"/>
  <c r="F116" i="3"/>
  <c r="T69" i="2" s="1"/>
  <c r="K116" i="3"/>
  <c r="Y69" i="2" s="1"/>
  <c r="E116" i="3"/>
  <c r="S69" i="2" s="1"/>
  <c r="C116" i="3"/>
  <c r="D116" i="3"/>
  <c r="R69" i="2" s="1"/>
  <c r="N116" i="3"/>
  <c r="AB69" i="2" s="1"/>
  <c r="J116" i="3"/>
  <c r="X69" i="2" s="1"/>
  <c r="M116" i="3"/>
  <c r="AA69" i="2" s="1"/>
  <c r="L116" i="3"/>
  <c r="Z69" i="2" s="1"/>
  <c r="AH70" i="2"/>
  <c r="L99" i="3"/>
  <c r="Z53" i="2" s="1"/>
  <c r="K99" i="3"/>
  <c r="Y53" i="2" s="1"/>
  <c r="J99" i="3"/>
  <c r="X53" i="2" s="1"/>
  <c r="I99" i="3"/>
  <c r="W53" i="2" s="1"/>
  <c r="E99" i="3"/>
  <c r="S53" i="2" s="1"/>
  <c r="H99" i="3"/>
  <c r="V53" i="2" s="1"/>
  <c r="D99" i="3"/>
  <c r="R53" i="2" s="1"/>
  <c r="G99" i="3"/>
  <c r="U53" i="2" s="1"/>
  <c r="F99" i="3"/>
  <c r="T53" i="2" s="1"/>
  <c r="M99" i="3"/>
  <c r="AA53" i="2" s="1"/>
  <c r="C99" i="3"/>
  <c r="N99" i="3"/>
  <c r="AB53" i="2" s="1"/>
  <c r="G70" i="2"/>
  <c r="AE70" i="2" s="1"/>
  <c r="E70" i="2"/>
  <c r="F70" i="2"/>
  <c r="AD70" i="2" s="1"/>
  <c r="G54" i="2"/>
  <c r="AE54" i="2" s="1"/>
  <c r="F54" i="2"/>
  <c r="AD54" i="2" s="1"/>
  <c r="M53" i="2"/>
  <c r="L53" i="2"/>
  <c r="J69" i="2"/>
  <c r="H53" i="2"/>
  <c r="P69" i="2"/>
  <c r="O53" i="2"/>
  <c r="P53" i="2"/>
  <c r="H69" i="2"/>
  <c r="N53" i="2"/>
  <c r="AL53" i="2" s="1"/>
  <c r="I69" i="2"/>
  <c r="C242" i="3"/>
  <c r="L69" i="2"/>
  <c r="B225" i="3"/>
  <c r="I53" i="2"/>
  <c r="J53" i="2"/>
  <c r="M69" i="2"/>
  <c r="K69" i="2"/>
  <c r="K53" i="2"/>
  <c r="N69" i="2"/>
  <c r="AL69" i="2" s="1"/>
  <c r="O69" i="2"/>
  <c r="AM69" i="2" s="1"/>
  <c r="D68" i="2"/>
  <c r="D67" i="2"/>
  <c r="D66" i="2"/>
  <c r="D65" i="2"/>
  <c r="D52" i="2"/>
  <c r="D51" i="2"/>
  <c r="D50" i="2"/>
  <c r="D49" i="2"/>
  <c r="D48" i="2"/>
  <c r="D47" i="2"/>
  <c r="A241" i="3"/>
  <c r="A240" i="3"/>
  <c r="A239" i="3"/>
  <c r="A238" i="3"/>
  <c r="A224" i="3"/>
  <c r="A223" i="3"/>
  <c r="A222" i="3"/>
  <c r="A221" i="3"/>
  <c r="A220" i="3"/>
  <c r="A219" i="3"/>
  <c r="A156" i="3"/>
  <c r="A155" i="3"/>
  <c r="A154" i="3"/>
  <c r="A153" i="3"/>
  <c r="A139" i="3"/>
  <c r="A138" i="3"/>
  <c r="A137" i="3"/>
  <c r="A136" i="3"/>
  <c r="A135" i="3"/>
  <c r="A134" i="3"/>
  <c r="A112" i="3"/>
  <c r="A93" i="3"/>
  <c r="A55" i="3"/>
  <c r="A54" i="3"/>
  <c r="A53" i="3"/>
  <c r="A52" i="3"/>
  <c r="A51" i="3"/>
  <c r="A50" i="3"/>
  <c r="A72" i="3"/>
  <c r="A71" i="3"/>
  <c r="A70" i="3"/>
  <c r="A69" i="3"/>
  <c r="AI69" i="2" l="1"/>
  <c r="AH53" i="2"/>
  <c r="AJ69" i="2"/>
  <c r="AG69" i="2"/>
  <c r="AC70" i="2"/>
  <c r="AN69" i="2"/>
  <c r="AN53" i="2"/>
  <c r="AM53" i="2"/>
  <c r="AF53" i="2"/>
  <c r="AG53" i="2"/>
  <c r="AF69" i="2"/>
  <c r="AI53" i="2"/>
  <c r="B183" i="3"/>
  <c r="E225" i="3" s="1"/>
  <c r="H225" i="3" s="1"/>
  <c r="Q53" i="2"/>
  <c r="AK69" i="2"/>
  <c r="AJ53" i="2"/>
  <c r="AK53" i="2"/>
  <c r="B200" i="3"/>
  <c r="E242" i="3" s="1"/>
  <c r="H242" i="3" s="1"/>
  <c r="Q69" i="2"/>
  <c r="AH69" i="2"/>
  <c r="B158" i="3"/>
  <c r="D243" i="3" s="1"/>
  <c r="F243" i="3" s="1"/>
  <c r="B141" i="3"/>
  <c r="D226" i="3" s="1"/>
  <c r="F226" i="3" s="1"/>
  <c r="F69" i="2"/>
  <c r="AD69" i="2" s="1"/>
  <c r="E69" i="2"/>
  <c r="E54" i="2"/>
  <c r="AC54" i="2" s="1"/>
  <c r="G53" i="2"/>
  <c r="AE53" i="2" s="1"/>
  <c r="F53" i="2"/>
  <c r="AD53" i="2" s="1"/>
  <c r="G69" i="2"/>
  <c r="AE69" i="2" s="1"/>
  <c r="AC69" i="2" l="1"/>
  <c r="B157" i="3"/>
  <c r="D242" i="3" s="1"/>
  <c r="F242" i="3" s="1"/>
  <c r="B140" i="3"/>
  <c r="D225" i="3" s="1"/>
  <c r="F225" i="3" s="1"/>
  <c r="E53" i="2"/>
  <c r="AC53" i="2" s="1"/>
  <c r="H132" i="3"/>
  <c r="G132" i="3"/>
  <c r="F132" i="3"/>
  <c r="E132" i="3"/>
  <c r="D132" i="3"/>
  <c r="C132" i="3"/>
  <c r="B129" i="3"/>
  <c r="N86" i="3"/>
  <c r="M86" i="3"/>
  <c r="L86" i="3"/>
  <c r="K86" i="3"/>
  <c r="J86" i="3"/>
  <c r="I86" i="3"/>
  <c r="H86" i="3"/>
  <c r="G86" i="3"/>
  <c r="F86" i="3"/>
  <c r="E86" i="3"/>
  <c r="D86" i="3"/>
  <c r="C86" i="3"/>
  <c r="B72" i="3"/>
  <c r="B241" i="3" s="1"/>
  <c r="B71" i="3"/>
  <c r="B240" i="3" s="1"/>
  <c r="B70" i="3"/>
  <c r="B239" i="3" s="1"/>
  <c r="B69" i="3"/>
  <c r="B238" i="3" s="1"/>
  <c r="B31" i="3"/>
  <c r="B30" i="3"/>
  <c r="B28" i="3"/>
  <c r="B55" i="3"/>
  <c r="B53" i="3"/>
  <c r="B52" i="3"/>
  <c r="E67" i="3"/>
  <c r="B51" i="3"/>
  <c r="I67" i="3"/>
  <c r="B50" i="3"/>
  <c r="B219" i="3" s="1"/>
  <c r="N26" i="3"/>
  <c r="K26" i="3"/>
  <c r="I26" i="3"/>
  <c r="H26" i="3"/>
  <c r="J26" i="3"/>
  <c r="F26" i="3"/>
  <c r="B110" i="3"/>
  <c r="N132" i="3"/>
  <c r="M132" i="3"/>
  <c r="L132" i="3"/>
  <c r="K132" i="3"/>
  <c r="J132" i="3"/>
  <c r="I132" i="3"/>
  <c r="B132" i="3"/>
  <c r="B217" i="3"/>
  <c r="C217" i="3"/>
  <c r="B54" i="3"/>
  <c r="N67" i="3"/>
  <c r="M67" i="3"/>
  <c r="L67" i="3"/>
  <c r="K67" i="3"/>
  <c r="J67" i="3"/>
  <c r="H67" i="3"/>
  <c r="F67" i="3"/>
  <c r="D67" i="3"/>
  <c r="M26" i="3"/>
  <c r="L26" i="3"/>
  <c r="E26" i="3"/>
  <c r="D217" i="3" l="1"/>
  <c r="I114" i="3"/>
  <c r="H114" i="3"/>
  <c r="J114" i="3"/>
  <c r="G114" i="3"/>
  <c r="F114" i="3"/>
  <c r="E114" i="3"/>
  <c r="C114" i="3"/>
  <c r="K114" i="3"/>
  <c r="D114" i="3"/>
  <c r="N114" i="3"/>
  <c r="M114" i="3"/>
  <c r="L114" i="3"/>
  <c r="H115" i="3"/>
  <c r="V68" i="2" s="1"/>
  <c r="G115" i="3"/>
  <c r="U68" i="2" s="1"/>
  <c r="C115" i="3"/>
  <c r="F115" i="3"/>
  <c r="T68" i="2" s="1"/>
  <c r="E115" i="3"/>
  <c r="S68" i="2" s="1"/>
  <c r="D115" i="3"/>
  <c r="R68" i="2" s="1"/>
  <c r="J115" i="3"/>
  <c r="X68" i="2" s="1"/>
  <c r="N115" i="3"/>
  <c r="AB68" i="2" s="1"/>
  <c r="M115" i="3"/>
  <c r="AA68" i="2" s="1"/>
  <c r="L115" i="3"/>
  <c r="Z68" i="2" s="1"/>
  <c r="K115" i="3"/>
  <c r="Y68" i="2" s="1"/>
  <c r="I115" i="3"/>
  <c r="W68" i="2" s="1"/>
  <c r="B222" i="3"/>
  <c r="L96" i="3"/>
  <c r="Z50" i="2" s="1"/>
  <c r="D96" i="3"/>
  <c r="R50" i="2" s="1"/>
  <c r="C96" i="3"/>
  <c r="K96" i="3"/>
  <c r="Y50" i="2" s="1"/>
  <c r="J96" i="3"/>
  <c r="X50" i="2" s="1"/>
  <c r="I96" i="3"/>
  <c r="W50" i="2" s="1"/>
  <c r="M96" i="3"/>
  <c r="AA50" i="2" s="1"/>
  <c r="H96" i="3"/>
  <c r="V50" i="2" s="1"/>
  <c r="G96" i="3"/>
  <c r="U50" i="2" s="1"/>
  <c r="F96" i="3"/>
  <c r="T50" i="2" s="1"/>
  <c r="N96" i="3"/>
  <c r="AB50" i="2" s="1"/>
  <c r="E96" i="3"/>
  <c r="S50" i="2" s="1"/>
  <c r="B220" i="3"/>
  <c r="L94" i="3"/>
  <c r="Z48" i="2" s="1"/>
  <c r="K94" i="3"/>
  <c r="Y48" i="2" s="1"/>
  <c r="I94" i="3"/>
  <c r="W48" i="2" s="1"/>
  <c r="N94" i="3"/>
  <c r="AB48" i="2" s="1"/>
  <c r="J94" i="3"/>
  <c r="X48" i="2" s="1"/>
  <c r="M94" i="3"/>
  <c r="AA48" i="2" s="1"/>
  <c r="E94" i="3"/>
  <c r="S48" i="2" s="1"/>
  <c r="C94" i="3"/>
  <c r="H94" i="3"/>
  <c r="V48" i="2" s="1"/>
  <c r="G94" i="3"/>
  <c r="U48" i="2" s="1"/>
  <c r="F94" i="3"/>
  <c r="T48" i="2" s="1"/>
  <c r="D94" i="3"/>
  <c r="R48" i="2" s="1"/>
  <c r="B221" i="3"/>
  <c r="L95" i="3"/>
  <c r="Z49" i="2" s="1"/>
  <c r="K95" i="3"/>
  <c r="Y49" i="2" s="1"/>
  <c r="J95" i="3"/>
  <c r="X49" i="2" s="1"/>
  <c r="E95" i="3"/>
  <c r="S49" i="2" s="1"/>
  <c r="N95" i="3"/>
  <c r="AB49" i="2" s="1"/>
  <c r="I95" i="3"/>
  <c r="W49" i="2" s="1"/>
  <c r="H95" i="3"/>
  <c r="V49" i="2" s="1"/>
  <c r="G95" i="3"/>
  <c r="U49" i="2" s="1"/>
  <c r="C95" i="3"/>
  <c r="F95" i="3"/>
  <c r="T49" i="2" s="1"/>
  <c r="D95" i="3"/>
  <c r="R49" i="2" s="1"/>
  <c r="M95" i="3"/>
  <c r="AA49" i="2" s="1"/>
  <c r="B223" i="3"/>
  <c r="L97" i="3"/>
  <c r="Z51" i="2" s="1"/>
  <c r="K97" i="3"/>
  <c r="Y51" i="2" s="1"/>
  <c r="J97" i="3"/>
  <c r="X51" i="2" s="1"/>
  <c r="I97" i="3"/>
  <c r="W51" i="2" s="1"/>
  <c r="D97" i="3"/>
  <c r="R51" i="2" s="1"/>
  <c r="H97" i="3"/>
  <c r="V51" i="2" s="1"/>
  <c r="G97" i="3"/>
  <c r="U51" i="2" s="1"/>
  <c r="E97" i="3"/>
  <c r="S51" i="2" s="1"/>
  <c r="F97" i="3"/>
  <c r="T51" i="2" s="1"/>
  <c r="M97" i="3"/>
  <c r="AA51" i="2" s="1"/>
  <c r="C97" i="3"/>
  <c r="N97" i="3"/>
  <c r="AB51" i="2" s="1"/>
  <c r="B224" i="3"/>
  <c r="L98" i="3"/>
  <c r="Z52" i="2" s="1"/>
  <c r="D98" i="3"/>
  <c r="R52" i="2" s="1"/>
  <c r="K98" i="3"/>
  <c r="Y52" i="2" s="1"/>
  <c r="E98" i="3"/>
  <c r="S52" i="2" s="1"/>
  <c r="J98" i="3"/>
  <c r="X52" i="2" s="1"/>
  <c r="I98" i="3"/>
  <c r="W52" i="2" s="1"/>
  <c r="H98" i="3"/>
  <c r="V52" i="2" s="1"/>
  <c r="G98" i="3"/>
  <c r="U52" i="2" s="1"/>
  <c r="F98" i="3"/>
  <c r="T52" i="2" s="1"/>
  <c r="M98" i="3"/>
  <c r="AA52" i="2" s="1"/>
  <c r="C98" i="3"/>
  <c r="N98" i="3"/>
  <c r="AB52" i="2" s="1"/>
  <c r="E46" i="2"/>
  <c r="F46" i="2"/>
  <c r="G46" i="2"/>
  <c r="L46" i="2"/>
  <c r="M46" i="2"/>
  <c r="N46" i="2"/>
  <c r="H46" i="2"/>
  <c r="K46" i="2"/>
  <c r="O46" i="2"/>
  <c r="I46" i="2"/>
  <c r="P46" i="2"/>
  <c r="J46" i="2"/>
  <c r="P52" i="2"/>
  <c r="P65" i="2"/>
  <c r="AN65" i="2" s="1"/>
  <c r="L68" i="2"/>
  <c r="B255" i="3"/>
  <c r="L49" i="2"/>
  <c r="AJ49" i="2" s="1"/>
  <c r="P67" i="2"/>
  <c r="L51" i="2"/>
  <c r="I67" i="2"/>
  <c r="C240" i="3"/>
  <c r="M68" i="2"/>
  <c r="C241" i="3"/>
  <c r="I65" i="2"/>
  <c r="AG65" i="2" s="1"/>
  <c r="C222" i="3"/>
  <c r="C221" i="3"/>
  <c r="C223" i="3"/>
  <c r="C224" i="3"/>
  <c r="I52" i="2"/>
  <c r="AG52" i="2" s="1"/>
  <c r="I50" i="2"/>
  <c r="AG50" i="2" s="1"/>
  <c r="C238" i="3"/>
  <c r="J50" i="2"/>
  <c r="J52" i="2"/>
  <c r="J67" i="2"/>
  <c r="N68" i="2"/>
  <c r="K50" i="2"/>
  <c r="K52" i="2"/>
  <c r="K67" i="2"/>
  <c r="O68" i="2"/>
  <c r="H49" i="2"/>
  <c r="AF49" i="2" s="1"/>
  <c r="L50" i="2"/>
  <c r="AJ50" i="2" s="1"/>
  <c r="H51" i="2"/>
  <c r="AF51" i="2" s="1"/>
  <c r="L52" i="2"/>
  <c r="L67" i="2"/>
  <c r="H68" i="2"/>
  <c r="P68" i="2"/>
  <c r="I49" i="2"/>
  <c r="I51" i="2"/>
  <c r="M52" i="2"/>
  <c r="M67" i="2"/>
  <c r="I68" i="2"/>
  <c r="AG68" i="2" s="1"/>
  <c r="J49" i="2"/>
  <c r="J51" i="2"/>
  <c r="N52" i="2"/>
  <c r="AL52" i="2" s="1"/>
  <c r="N67" i="2"/>
  <c r="J68" i="2"/>
  <c r="K49" i="2"/>
  <c r="K51" i="2"/>
  <c r="O52" i="2"/>
  <c r="O67" i="2"/>
  <c r="K68" i="2"/>
  <c r="AI68" i="2" s="1"/>
  <c r="H50" i="2"/>
  <c r="H52" i="2"/>
  <c r="AF52" i="2" s="1"/>
  <c r="H67" i="2"/>
  <c r="B86" i="3"/>
  <c r="D87" i="3"/>
  <c r="B130" i="3"/>
  <c r="M46" i="3"/>
  <c r="H87" i="3"/>
  <c r="J87" i="3"/>
  <c r="L87" i="3"/>
  <c r="N87" i="3"/>
  <c r="F87" i="3"/>
  <c r="K87" i="3"/>
  <c r="M87" i="3"/>
  <c r="E87" i="3"/>
  <c r="B29" i="3"/>
  <c r="E46" i="3"/>
  <c r="I46" i="3"/>
  <c r="L46" i="3"/>
  <c r="N46" i="3"/>
  <c r="F46" i="3"/>
  <c r="J46" i="3"/>
  <c r="C67" i="3"/>
  <c r="G67" i="3"/>
  <c r="D26" i="3"/>
  <c r="D46" i="3" s="1"/>
  <c r="G26" i="3"/>
  <c r="C220" i="3"/>
  <c r="C26" i="3"/>
  <c r="B9" i="3"/>
  <c r="C219" i="3" s="1"/>
  <c r="H46" i="3"/>
  <c r="B67" i="3"/>
  <c r="K46" i="3"/>
  <c r="I87" i="3"/>
  <c r="AI50" i="2" l="1"/>
  <c r="AM52" i="2"/>
  <c r="AH52" i="2"/>
  <c r="AJ68" i="2"/>
  <c r="AF68" i="2"/>
  <c r="AH50" i="2"/>
  <c r="AM68" i="2"/>
  <c r="AN68" i="2"/>
  <c r="AH51" i="2"/>
  <c r="AI51" i="2"/>
  <c r="AI49" i="2"/>
  <c r="AK52" i="2"/>
  <c r="AJ51" i="2"/>
  <c r="R67" i="2"/>
  <c r="D213" i="3"/>
  <c r="Y67" i="2"/>
  <c r="AK67" i="2" s="1"/>
  <c r="K213" i="3"/>
  <c r="AF50" i="2"/>
  <c r="Q67" i="2"/>
  <c r="B198" i="3"/>
  <c r="C213" i="3"/>
  <c r="AI52" i="2"/>
  <c r="AN52" i="2"/>
  <c r="S67" i="2"/>
  <c r="E213" i="3"/>
  <c r="AA67" i="2"/>
  <c r="AM67" i="2" s="1"/>
  <c r="M213" i="3"/>
  <c r="AH49" i="2"/>
  <c r="T67" i="2"/>
  <c r="AF67" i="2" s="1"/>
  <c r="F213" i="3"/>
  <c r="AG49" i="2"/>
  <c r="AL68" i="2"/>
  <c r="B182" i="3"/>
  <c r="E224" i="3" s="1"/>
  <c r="H224" i="3" s="1"/>
  <c r="Q52" i="2"/>
  <c r="Q50" i="2"/>
  <c r="B180" i="3"/>
  <c r="E222" i="3" s="1"/>
  <c r="H222" i="3" s="1"/>
  <c r="U67" i="2"/>
  <c r="AG67" i="2" s="1"/>
  <c r="G213" i="3"/>
  <c r="AK68" i="2"/>
  <c r="B181" i="3"/>
  <c r="E223" i="3" s="1"/>
  <c r="H223" i="3" s="1"/>
  <c r="Q51" i="2"/>
  <c r="Q68" i="2"/>
  <c r="B199" i="3"/>
  <c r="E241" i="3" s="1"/>
  <c r="H241" i="3" s="1"/>
  <c r="X67" i="2"/>
  <c r="AJ67" i="2" s="1"/>
  <c r="J213" i="3"/>
  <c r="AB67" i="2"/>
  <c r="AN67" i="2" s="1"/>
  <c r="N213" i="3"/>
  <c r="AG51" i="2"/>
  <c r="V67" i="2"/>
  <c r="AH67" i="2" s="1"/>
  <c r="H213" i="3"/>
  <c r="W67" i="2"/>
  <c r="AI67" i="2" s="1"/>
  <c r="I213" i="3"/>
  <c r="Q48" i="2"/>
  <c r="B178" i="3"/>
  <c r="E220" i="3" s="1"/>
  <c r="H220" i="3" s="1"/>
  <c r="AJ52" i="2"/>
  <c r="Q49" i="2"/>
  <c r="B179" i="3"/>
  <c r="E221" i="3" s="1"/>
  <c r="H221" i="3" s="1"/>
  <c r="Z67" i="2"/>
  <c r="AL67" i="2" s="1"/>
  <c r="L213" i="3"/>
  <c r="C239" i="3"/>
  <c r="C255" i="3" s="1"/>
  <c r="AH68" i="2"/>
  <c r="B236" i="3"/>
  <c r="B256" i="3" s="1"/>
  <c r="P49" i="2"/>
  <c r="AN49" i="2" s="1"/>
  <c r="M51" i="2"/>
  <c r="AK51" i="2" s="1"/>
  <c r="N51" i="2"/>
  <c r="AL51" i="2" s="1"/>
  <c r="M49" i="2"/>
  <c r="AK49" i="2" s="1"/>
  <c r="O50" i="2"/>
  <c r="AM50" i="2" s="1"/>
  <c r="O51" i="2"/>
  <c r="AM51" i="2" s="1"/>
  <c r="M50" i="2"/>
  <c r="AK50" i="2" s="1"/>
  <c r="P51" i="2"/>
  <c r="AN51" i="2" s="1"/>
  <c r="N49" i="2"/>
  <c r="AL49" i="2" s="1"/>
  <c r="N50" i="2"/>
  <c r="AL50" i="2" s="1"/>
  <c r="O49" i="2"/>
  <c r="AM49" i="2" s="1"/>
  <c r="P50" i="2"/>
  <c r="AN50" i="2" s="1"/>
  <c r="AB46" i="2"/>
  <c r="P40" i="2"/>
  <c r="U46" i="2"/>
  <c r="I40" i="2"/>
  <c r="AA46" i="2"/>
  <c r="O40" i="2"/>
  <c r="V46" i="2"/>
  <c r="J40" i="2"/>
  <c r="T46" i="2"/>
  <c r="H40" i="2"/>
  <c r="Z46" i="2"/>
  <c r="N40" i="2"/>
  <c r="W46" i="2"/>
  <c r="K40" i="2"/>
  <c r="Y46" i="2"/>
  <c r="M40" i="2"/>
  <c r="X46" i="2"/>
  <c r="L40" i="2"/>
  <c r="S46" i="2"/>
  <c r="G40" i="2"/>
  <c r="R46" i="2"/>
  <c r="F40" i="2"/>
  <c r="Q46" i="2"/>
  <c r="E40" i="2"/>
  <c r="G68" i="2"/>
  <c r="AE68" i="2" s="1"/>
  <c r="F68" i="2"/>
  <c r="AD68" i="2" s="1"/>
  <c r="G67" i="2"/>
  <c r="F51" i="2"/>
  <c r="AD51" i="2" s="1"/>
  <c r="G49" i="2"/>
  <c r="AE49" i="2" s="1"/>
  <c r="G52" i="2"/>
  <c r="AE52" i="2" s="1"/>
  <c r="G50" i="2"/>
  <c r="AE50" i="2" s="1"/>
  <c r="C236" i="3"/>
  <c r="E68" i="2"/>
  <c r="AC68" i="2" s="1"/>
  <c r="E67" i="2"/>
  <c r="AC67" i="2" s="1"/>
  <c r="E51" i="2"/>
  <c r="E52" i="2"/>
  <c r="E49" i="2"/>
  <c r="E50" i="2"/>
  <c r="M65" i="2"/>
  <c r="AK65" i="2" s="1"/>
  <c r="E65" i="2"/>
  <c r="AC65" i="2" s="1"/>
  <c r="B153" i="3"/>
  <c r="N65" i="2"/>
  <c r="AL65" i="2" s="1"/>
  <c r="F65" i="2"/>
  <c r="AD65" i="2" s="1"/>
  <c r="K65" i="2"/>
  <c r="AI65" i="2" s="1"/>
  <c r="J65" i="2"/>
  <c r="H65" i="2"/>
  <c r="AF65" i="2" s="1"/>
  <c r="O65" i="2"/>
  <c r="AM65" i="2" s="1"/>
  <c r="G65" i="2"/>
  <c r="AE65" i="2" s="1"/>
  <c r="L65" i="2"/>
  <c r="AJ65" i="2" s="1"/>
  <c r="B45" i="3"/>
  <c r="L66" i="2"/>
  <c r="AJ66" i="2" s="1"/>
  <c r="K66" i="2"/>
  <c r="AI66" i="2" s="1"/>
  <c r="J66" i="2"/>
  <c r="H66" i="2"/>
  <c r="AF66" i="2" s="1"/>
  <c r="N66" i="2"/>
  <c r="AL66" i="2" s="1"/>
  <c r="J93" i="3"/>
  <c r="I93" i="3"/>
  <c r="H93" i="3"/>
  <c r="C93" i="3"/>
  <c r="G93" i="3"/>
  <c r="N93" i="3"/>
  <c r="F93" i="3"/>
  <c r="M93" i="3"/>
  <c r="E93" i="3"/>
  <c r="L93" i="3"/>
  <c r="D93" i="3"/>
  <c r="K93" i="3"/>
  <c r="G87" i="3"/>
  <c r="C87" i="3"/>
  <c r="G46" i="3"/>
  <c r="C46" i="3"/>
  <c r="B26" i="3"/>
  <c r="B87" i="3"/>
  <c r="AC51" i="2" l="1"/>
  <c r="AE67" i="2"/>
  <c r="AC50" i="2"/>
  <c r="AC49" i="2"/>
  <c r="E240" i="3"/>
  <c r="H240" i="3" s="1"/>
  <c r="H255" i="3" s="1"/>
  <c r="B213" i="3"/>
  <c r="AB47" i="2"/>
  <c r="N194" i="3"/>
  <c r="N214" i="3" s="1"/>
  <c r="K47" i="2"/>
  <c r="J47" i="2"/>
  <c r="I47" i="2"/>
  <c r="Q47" i="2"/>
  <c r="C194" i="3"/>
  <c r="C214" i="3" s="1"/>
  <c r="Z47" i="2"/>
  <c r="L194" i="3"/>
  <c r="L214" i="3" s="1"/>
  <c r="AC52" i="2"/>
  <c r="R47" i="2"/>
  <c r="D194" i="3"/>
  <c r="D214" i="3" s="1"/>
  <c r="L47" i="2"/>
  <c r="AA47" i="2"/>
  <c r="M194" i="3"/>
  <c r="M214" i="3" s="1"/>
  <c r="Y47" i="2"/>
  <c r="K194" i="3"/>
  <c r="K214" i="3" s="1"/>
  <c r="S47" i="2"/>
  <c r="E194" i="3"/>
  <c r="E214" i="3" s="1"/>
  <c r="H47" i="2"/>
  <c r="AH66" i="2"/>
  <c r="AH65" i="2"/>
  <c r="O47" i="2"/>
  <c r="P47" i="2"/>
  <c r="M47" i="2"/>
  <c r="N47" i="2"/>
  <c r="AD46" i="2"/>
  <c r="AD40" i="2" s="1"/>
  <c r="R40" i="2"/>
  <c r="AF46" i="2"/>
  <c r="AF40" i="2" s="1"/>
  <c r="T40" i="2"/>
  <c r="AL46" i="2"/>
  <c r="AL40" i="2" s="1"/>
  <c r="Z40" i="2"/>
  <c r="AE46" i="2"/>
  <c r="AE40" i="2" s="1"/>
  <c r="S40" i="2"/>
  <c r="AH46" i="2"/>
  <c r="AH40" i="2" s="1"/>
  <c r="V40" i="2"/>
  <c r="AJ46" i="2"/>
  <c r="AJ40" i="2" s="1"/>
  <c r="X40" i="2"/>
  <c r="AM46" i="2"/>
  <c r="AM40" i="2" s="1"/>
  <c r="AA40" i="2"/>
  <c r="AC46" i="2"/>
  <c r="AC40" i="2" s="1"/>
  <c r="Q40" i="2"/>
  <c r="AK46" i="2"/>
  <c r="AK40" i="2" s="1"/>
  <c r="Y40" i="2"/>
  <c r="AG46" i="2"/>
  <c r="AG40" i="2" s="1"/>
  <c r="U40" i="2"/>
  <c r="AI46" i="2"/>
  <c r="AI40" i="2" s="1"/>
  <c r="W40" i="2"/>
  <c r="AN46" i="2"/>
  <c r="AN40" i="2" s="1"/>
  <c r="AB40" i="2"/>
  <c r="AF82" i="2"/>
  <c r="AJ82" i="2"/>
  <c r="AI82" i="2"/>
  <c r="AL82" i="2"/>
  <c r="B156" i="3"/>
  <c r="D241" i="3" s="1"/>
  <c r="F241" i="3" s="1"/>
  <c r="B138" i="3"/>
  <c r="D223" i="3" s="1"/>
  <c r="F223" i="3" s="1"/>
  <c r="B139" i="3"/>
  <c r="D224" i="3" s="1"/>
  <c r="F224" i="3" s="1"/>
  <c r="B155" i="3"/>
  <c r="D240" i="3" s="1"/>
  <c r="B136" i="3"/>
  <c r="D221" i="3" s="1"/>
  <c r="F221" i="3" s="1"/>
  <c r="F67" i="2"/>
  <c r="AD67" i="2" s="1"/>
  <c r="B137" i="3"/>
  <c r="D222" i="3" s="1"/>
  <c r="F222" i="3" s="1"/>
  <c r="F50" i="2"/>
  <c r="AD50" i="2" s="1"/>
  <c r="F66" i="2"/>
  <c r="F52" i="2"/>
  <c r="AD52" i="2" s="1"/>
  <c r="F49" i="2"/>
  <c r="AD49" i="2" s="1"/>
  <c r="F47" i="2"/>
  <c r="G47" i="2"/>
  <c r="G51" i="2"/>
  <c r="AE51" i="2" s="1"/>
  <c r="T82" i="2"/>
  <c r="X82" i="2"/>
  <c r="W82" i="2"/>
  <c r="Z82" i="2"/>
  <c r="E47" i="2"/>
  <c r="C256" i="3"/>
  <c r="J129" i="3"/>
  <c r="I170" i="3"/>
  <c r="L110" i="3"/>
  <c r="E129" i="3"/>
  <c r="M129" i="3"/>
  <c r="F170" i="3"/>
  <c r="C129" i="3"/>
  <c r="I129" i="3"/>
  <c r="D129" i="3"/>
  <c r="F129" i="3"/>
  <c r="J170" i="3"/>
  <c r="H170" i="3"/>
  <c r="G129" i="3"/>
  <c r="H129" i="3"/>
  <c r="L170" i="3"/>
  <c r="N129" i="3"/>
  <c r="L129" i="3"/>
  <c r="K129" i="3"/>
  <c r="K48" i="2"/>
  <c r="AI48" i="2" s="1"/>
  <c r="I151" i="3"/>
  <c r="G110" i="3"/>
  <c r="L48" i="2"/>
  <c r="AJ48" i="2" s="1"/>
  <c r="J151" i="3"/>
  <c r="P48" i="2"/>
  <c r="AN48" i="2" s="1"/>
  <c r="N151" i="3"/>
  <c r="C151" i="3"/>
  <c r="E48" i="2"/>
  <c r="AC48" i="2" s="1"/>
  <c r="K110" i="3"/>
  <c r="N48" i="2"/>
  <c r="AL48" i="2" s="1"/>
  <c r="O48" i="2"/>
  <c r="AM48" i="2" s="1"/>
  <c r="F48" i="2"/>
  <c r="AD48" i="2" s="1"/>
  <c r="I110" i="3"/>
  <c r="J48" i="2"/>
  <c r="AH48" i="2" s="1"/>
  <c r="H151" i="3"/>
  <c r="G48" i="2"/>
  <c r="AE48" i="2" s="1"/>
  <c r="E151" i="3"/>
  <c r="H48" i="2"/>
  <c r="AF48" i="2" s="1"/>
  <c r="F151" i="3"/>
  <c r="L82" i="2"/>
  <c r="D238" i="3"/>
  <c r="F238" i="3" s="1"/>
  <c r="H82" i="2"/>
  <c r="J82" i="2"/>
  <c r="N82" i="2"/>
  <c r="B46" i="3"/>
  <c r="K82" i="2"/>
  <c r="E110" i="3"/>
  <c r="J110" i="3"/>
  <c r="M110" i="3"/>
  <c r="F110" i="3"/>
  <c r="N110" i="3"/>
  <c r="C110" i="3"/>
  <c r="D110" i="3"/>
  <c r="H110" i="3"/>
  <c r="AE47" i="2" l="1"/>
  <c r="AN47" i="2"/>
  <c r="AN64" i="2" s="1"/>
  <c r="AL47" i="2"/>
  <c r="AL64" i="2" s="1"/>
  <c r="AL41" i="2" s="1"/>
  <c r="AC47" i="2"/>
  <c r="AC64" i="2" s="1"/>
  <c r="AM47" i="2"/>
  <c r="AM64" i="2" s="1"/>
  <c r="AD47" i="2"/>
  <c r="AD64" i="2" s="1"/>
  <c r="X47" i="2"/>
  <c r="AJ47" i="2" s="1"/>
  <c r="AJ64" i="2" s="1"/>
  <c r="AJ41" i="2" s="1"/>
  <c r="J194" i="3"/>
  <c r="J214" i="3" s="1"/>
  <c r="T47" i="2"/>
  <c r="AF47" i="2" s="1"/>
  <c r="AF64" i="2" s="1"/>
  <c r="AF41" i="2" s="1"/>
  <c r="F194" i="3"/>
  <c r="F214" i="3" s="1"/>
  <c r="W47" i="2"/>
  <c r="W64" i="2" s="1"/>
  <c r="W41" i="2" s="1"/>
  <c r="I194" i="3"/>
  <c r="I214" i="3" s="1"/>
  <c r="U47" i="2"/>
  <c r="AG47" i="2" s="1"/>
  <c r="G194" i="3"/>
  <c r="G214" i="3" s="1"/>
  <c r="V47" i="2"/>
  <c r="AH47" i="2" s="1"/>
  <c r="AH64" i="2" s="1"/>
  <c r="H194" i="3"/>
  <c r="H214" i="3" s="1"/>
  <c r="AK47" i="2"/>
  <c r="B177" i="3"/>
  <c r="F240" i="3"/>
  <c r="E255" i="3"/>
  <c r="AH82" i="2"/>
  <c r="V82" i="2"/>
  <c r="M151" i="3"/>
  <c r="L151" i="3"/>
  <c r="L171" i="3" s="1"/>
  <c r="Z64" i="2"/>
  <c r="Z41" i="2" s="1"/>
  <c r="AE64" i="2"/>
  <c r="AB64" i="2"/>
  <c r="AA64" i="2"/>
  <c r="D219" i="3"/>
  <c r="D151" i="3"/>
  <c r="D170" i="3"/>
  <c r="AD66" i="2"/>
  <c r="F82" i="2"/>
  <c r="R64" i="2"/>
  <c r="S64" i="2"/>
  <c r="K130" i="3"/>
  <c r="D130" i="3"/>
  <c r="N130" i="3"/>
  <c r="I130" i="3"/>
  <c r="J130" i="3"/>
  <c r="I171" i="3"/>
  <c r="F130" i="3"/>
  <c r="J171" i="3"/>
  <c r="L130" i="3"/>
  <c r="M130" i="3"/>
  <c r="G130" i="3"/>
  <c r="F171" i="3"/>
  <c r="E130" i="3"/>
  <c r="H171" i="3"/>
  <c r="H130" i="3"/>
  <c r="B154" i="3"/>
  <c r="E66" i="2"/>
  <c r="C170" i="3"/>
  <c r="C171" i="3" s="1"/>
  <c r="O66" i="2"/>
  <c r="AM66" i="2" s="1"/>
  <c r="M170" i="3"/>
  <c r="M66" i="2"/>
  <c r="K170" i="3"/>
  <c r="I66" i="2"/>
  <c r="AG66" i="2" s="1"/>
  <c r="G170" i="3"/>
  <c r="G66" i="2"/>
  <c r="AE66" i="2" s="1"/>
  <c r="E170" i="3"/>
  <c r="E171" i="3" s="1"/>
  <c r="P66" i="2"/>
  <c r="AN66" i="2" s="1"/>
  <c r="N170" i="3"/>
  <c r="N171" i="3" s="1"/>
  <c r="C130" i="3"/>
  <c r="N64" i="2"/>
  <c r="N41" i="2" s="1"/>
  <c r="F64" i="2"/>
  <c r="K151" i="3"/>
  <c r="M48" i="2"/>
  <c r="AK48" i="2" s="1"/>
  <c r="G64" i="2"/>
  <c r="O64" i="2"/>
  <c r="P64" i="2"/>
  <c r="L64" i="2"/>
  <c r="L41" i="2" s="1"/>
  <c r="J64" i="2"/>
  <c r="J41" i="2" s="1"/>
  <c r="Q64" i="2"/>
  <c r="E64" i="2"/>
  <c r="I48" i="2"/>
  <c r="AG48" i="2" s="1"/>
  <c r="G151" i="3"/>
  <c r="B135" i="3"/>
  <c r="H64" i="2"/>
  <c r="H41" i="2" s="1"/>
  <c r="K64" i="2"/>
  <c r="K41" i="2" s="1"/>
  <c r="AI47" i="2" l="1"/>
  <c r="AI64" i="2" s="1"/>
  <c r="AI41" i="2" s="1"/>
  <c r="X64" i="2"/>
  <c r="X41" i="2" s="1"/>
  <c r="V64" i="2"/>
  <c r="T64" i="2"/>
  <c r="T41" i="2" s="1"/>
  <c r="E219" i="3"/>
  <c r="H219" i="3" s="1"/>
  <c r="H236" i="3" s="1"/>
  <c r="H256" i="3" s="1"/>
  <c r="B194" i="3"/>
  <c r="B214" i="3" s="1"/>
  <c r="AH41" i="2"/>
  <c r="V41" i="2"/>
  <c r="AK66" i="2"/>
  <c r="AK82" i="2" s="1"/>
  <c r="M171" i="3"/>
  <c r="M172" i="3" s="1"/>
  <c r="L172" i="3"/>
  <c r="F41" i="2"/>
  <c r="AC66" i="2"/>
  <c r="AC82" i="2" s="1"/>
  <c r="AC41" i="2" s="1"/>
  <c r="AC42" i="2" s="1"/>
  <c r="E172" i="3"/>
  <c r="C172" i="3"/>
  <c r="C173" i="3" s="1"/>
  <c r="F172" i="3"/>
  <c r="R82" i="2"/>
  <c r="R41" i="2" s="1"/>
  <c r="AD82" i="2"/>
  <c r="AD41" i="2" s="1"/>
  <c r="Y64" i="2"/>
  <c r="AK64" i="2"/>
  <c r="U82" i="2"/>
  <c r="AG82" i="2"/>
  <c r="U64" i="2"/>
  <c r="AG64" i="2"/>
  <c r="J172" i="3"/>
  <c r="S82" i="2"/>
  <c r="S41" i="2" s="1"/>
  <c r="AE82" i="2"/>
  <c r="AE41" i="2" s="1"/>
  <c r="AB82" i="2"/>
  <c r="AB41" i="2" s="1"/>
  <c r="AN82" i="2"/>
  <c r="AN41" i="2" s="1"/>
  <c r="H172" i="3"/>
  <c r="I172" i="3"/>
  <c r="AA82" i="2"/>
  <c r="AA41" i="2" s="1"/>
  <c r="AM82" i="2"/>
  <c r="AM41" i="2" s="1"/>
  <c r="N172" i="3"/>
  <c r="D171" i="3"/>
  <c r="D172" i="3" s="1"/>
  <c r="K171" i="3"/>
  <c r="K172" i="3" s="1"/>
  <c r="I82" i="2"/>
  <c r="P82" i="2"/>
  <c r="P41" i="2" s="1"/>
  <c r="Q82" i="2"/>
  <c r="Q41" i="2" s="1"/>
  <c r="E82" i="2"/>
  <c r="E85" i="2" s="1"/>
  <c r="E83" i="2" s="1"/>
  <c r="G171" i="3"/>
  <c r="G172" i="3" s="1"/>
  <c r="M82" i="2"/>
  <c r="G82" i="2"/>
  <c r="G41" i="2" s="1"/>
  <c r="D239" i="3"/>
  <c r="F239" i="3" s="1"/>
  <c r="B170" i="3"/>
  <c r="O82" i="2"/>
  <c r="O41" i="2" s="1"/>
  <c r="M64" i="2"/>
  <c r="I64" i="2"/>
  <c r="D220" i="3"/>
  <c r="F220" i="3" s="1"/>
  <c r="B151" i="3"/>
  <c r="F219" i="3" l="1"/>
  <c r="E236" i="3"/>
  <c r="E256" i="3" s="1"/>
  <c r="Y82" i="2"/>
  <c r="Y41" i="2" s="1"/>
  <c r="I41" i="2"/>
  <c r="E41" i="2"/>
  <c r="M41" i="2"/>
  <c r="AK41" i="2"/>
  <c r="AG41" i="2"/>
  <c r="U41" i="2"/>
  <c r="AD42" i="2"/>
  <c r="AE42" i="2" s="1"/>
  <c r="AF42" i="2" s="1"/>
  <c r="Q42" i="2"/>
  <c r="R42" i="2" s="1"/>
  <c r="S42" i="2" s="1"/>
  <c r="T42" i="2" s="1"/>
  <c r="D173" i="3"/>
  <c r="E173" i="3" s="1"/>
  <c r="F173" i="3" s="1"/>
  <c r="G173" i="3" s="1"/>
  <c r="H173" i="3" s="1"/>
  <c r="I173" i="3" s="1"/>
  <c r="J173" i="3" s="1"/>
  <c r="K173" i="3" s="1"/>
  <c r="L173" i="3" s="1"/>
  <c r="M173" i="3" s="1"/>
  <c r="N173" i="3" s="1"/>
  <c r="D255" i="3"/>
  <c r="F255" i="3" s="1"/>
  <c r="F85" i="2"/>
  <c r="F84" i="2" s="1"/>
  <c r="E84" i="2"/>
  <c r="B171" i="3"/>
  <c r="D236" i="3"/>
  <c r="F236" i="3" l="1"/>
  <c r="E42" i="2"/>
  <c r="F42" i="2" s="1"/>
  <c r="G42" i="2" s="1"/>
  <c r="H42" i="2" s="1"/>
  <c r="I42" i="2" s="1"/>
  <c r="J42" i="2" s="1"/>
  <c r="K42" i="2" s="1"/>
  <c r="L42" i="2" s="1"/>
  <c r="M42" i="2" s="1"/>
  <c r="N42" i="2" s="1"/>
  <c r="O42" i="2" s="1"/>
  <c r="P42" i="2" s="1"/>
  <c r="E43" i="2"/>
  <c r="F43" i="2" s="1"/>
  <c r="G43" i="2" s="1"/>
  <c r="H43" i="2" s="1"/>
  <c r="I43" i="2" s="1"/>
  <c r="J43" i="2" s="1"/>
  <c r="K43" i="2" s="1"/>
  <c r="L43" i="2" s="1"/>
  <c r="M43" i="2" s="1"/>
  <c r="N43" i="2" s="1"/>
  <c r="O43" i="2" s="1"/>
  <c r="P43" i="2" s="1"/>
  <c r="Q43" i="2" s="1"/>
  <c r="R43" i="2" s="1"/>
  <c r="S43" i="2" s="1"/>
  <c r="T43" i="2" s="1"/>
  <c r="U43" i="2" s="1"/>
  <c r="V43" i="2" s="1"/>
  <c r="W43" i="2" s="1"/>
  <c r="X43" i="2" s="1"/>
  <c r="Y43" i="2" s="1"/>
  <c r="Z43" i="2" s="1"/>
  <c r="AA43" i="2" s="1"/>
  <c r="AB43" i="2" s="1"/>
  <c r="AC43" i="2" s="1"/>
  <c r="AD43" i="2" s="1"/>
  <c r="AE43" i="2" s="1"/>
  <c r="AF43" i="2" s="1"/>
  <c r="AG43" i="2" s="1"/>
  <c r="AH43" i="2" s="1"/>
  <c r="AI43" i="2" s="1"/>
  <c r="AJ43" i="2" s="1"/>
  <c r="AK43" i="2" s="1"/>
  <c r="AL43" i="2" s="1"/>
  <c r="AM43" i="2" s="1"/>
  <c r="AN43" i="2" s="1"/>
  <c r="AG42" i="2"/>
  <c r="AH42" i="2" s="1"/>
  <c r="AI42" i="2" s="1"/>
  <c r="AJ42" i="2" s="1"/>
  <c r="AK42" i="2" s="1"/>
  <c r="AL42" i="2" s="1"/>
  <c r="AM42" i="2" s="1"/>
  <c r="AN42" i="2" s="1"/>
  <c r="U42" i="2"/>
  <c r="V42" i="2" s="1"/>
  <c r="W42" i="2" s="1"/>
  <c r="X42" i="2" s="1"/>
  <c r="Y42" i="2" s="1"/>
  <c r="Z42" i="2" s="1"/>
  <c r="AA42" i="2" s="1"/>
  <c r="AB42" i="2" s="1"/>
  <c r="F83" i="2"/>
  <c r="G85" i="2"/>
  <c r="D256" i="3"/>
  <c r="F256" i="3" s="1"/>
  <c r="H85" i="2" l="1"/>
  <c r="G84" i="2"/>
  <c r="G83" i="2"/>
  <c r="H84" i="2" l="1"/>
  <c r="H83" i="2"/>
  <c r="I85" i="2"/>
  <c r="I83" i="2" l="1"/>
  <c r="I84" i="2"/>
  <c r="J85" i="2"/>
  <c r="J84" i="2" l="1"/>
  <c r="K85" i="2"/>
  <c r="J83" i="2"/>
  <c r="K83" i="2" l="1"/>
  <c r="L85" i="2"/>
  <c r="K84" i="2"/>
  <c r="M85" i="2" l="1"/>
  <c r="L83" i="2"/>
  <c r="L84" i="2"/>
  <c r="M83" i="2" l="1"/>
  <c r="M84" i="2"/>
  <c r="N85" i="2"/>
  <c r="O85" i="2" l="1"/>
  <c r="N83" i="2"/>
  <c r="N84" i="2"/>
  <c r="P85" i="2" l="1"/>
  <c r="O83" i="2"/>
  <c r="O84" i="2"/>
  <c r="Q85" i="2" l="1"/>
  <c r="P83" i="2"/>
  <c r="P84" i="2"/>
  <c r="Q83" i="2" l="1"/>
  <c r="Q84" i="2"/>
  <c r="R85" i="2"/>
  <c r="R83" i="2" l="1"/>
  <c r="R84" i="2"/>
  <c r="S85" i="2"/>
  <c r="S83" i="2" l="1"/>
  <c r="S84" i="2"/>
  <c r="T85" i="2"/>
  <c r="T84" i="2" l="1"/>
  <c r="U85" i="2"/>
  <c r="T83" i="2"/>
  <c r="U83" i="2" l="1"/>
  <c r="V85" i="2"/>
  <c r="U84" i="2"/>
  <c r="W85" i="2" l="1"/>
  <c r="V84" i="2"/>
  <c r="V83" i="2"/>
  <c r="X85" i="2" l="1"/>
  <c r="W83" i="2"/>
  <c r="W84" i="2"/>
  <c r="Y85" i="2" l="1"/>
  <c r="X83" i="2"/>
  <c r="X84" i="2"/>
  <c r="Y83" i="2" l="1"/>
  <c r="Z85" i="2"/>
  <c r="Y84" i="2"/>
  <c r="Z83" i="2" l="1"/>
  <c r="Z84" i="2"/>
  <c r="AA85" i="2"/>
  <c r="AB85" i="2" s="1"/>
  <c r="AB83" i="2" l="1"/>
  <c r="AC85" i="2"/>
  <c r="AB84" i="2"/>
  <c r="AA83" i="2"/>
  <c r="AA84" i="2"/>
  <c r="AC83" i="2" l="1"/>
  <c r="AC84" i="2"/>
  <c r="AD85" i="2"/>
  <c r="AD83" i="2" l="1"/>
  <c r="AD84" i="2"/>
  <c r="AE85" i="2"/>
  <c r="AE83" i="2" l="1"/>
  <c r="AF85" i="2"/>
  <c r="AE84" i="2"/>
  <c r="AF84" i="2" l="1"/>
  <c r="AF83" i="2"/>
  <c r="AG85" i="2"/>
  <c r="AH85" i="2" l="1"/>
  <c r="AG84" i="2"/>
  <c r="AG83" i="2"/>
  <c r="AI85" i="2" l="1"/>
  <c r="AH84" i="2"/>
  <c r="AH83" i="2"/>
  <c r="AI83" i="2" l="1"/>
  <c r="AI84" i="2"/>
  <c r="AJ85" i="2"/>
  <c r="AJ83" i="2" l="1"/>
  <c r="AK85" i="2"/>
  <c r="AJ84" i="2"/>
  <c r="AL85" i="2" l="1"/>
  <c r="AK84" i="2"/>
  <c r="AK83" i="2"/>
  <c r="AM85" i="2" l="1"/>
  <c r="AL84" i="2"/>
  <c r="AL83" i="2"/>
  <c r="AN85" i="2" l="1"/>
  <c r="AM84" i="2"/>
  <c r="AM83" i="2"/>
  <c r="AN84" i="2" l="1"/>
  <c r="AN83"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Chris Swanson</author>
  </authors>
  <commentList>
    <comment ref="B2" authorId="0" shapeId="0" xr:uid="{00000000-0006-0000-0100-000001000000}">
      <text>
        <r>
          <rPr>
            <b/>
            <sz val="9"/>
            <color indexed="81"/>
            <rFont val="Tahoma"/>
            <family val="2"/>
          </rPr>
          <t>Click on cell for menu</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Chris Swanson</author>
  </authors>
  <commentList>
    <comment ref="C46" authorId="0" shapeId="0" xr:uid="{00000000-0006-0000-0200-000001000000}">
      <text>
        <r>
          <rPr>
            <b/>
            <sz val="9"/>
            <color rgb="FF000000"/>
            <rFont val="Tahoma"/>
            <family val="2"/>
          </rPr>
          <t>Input in $ Thousands</t>
        </r>
        <r>
          <rPr>
            <sz val="9"/>
            <color rgb="FF000000"/>
            <rFont val="Tahoma"/>
            <family val="2"/>
          </rPr>
          <t xml:space="preserve">
</t>
        </r>
      </text>
    </comment>
  </commentList>
</comments>
</file>

<file path=xl/sharedStrings.xml><?xml version="1.0" encoding="utf-8"?>
<sst xmlns="http://schemas.openxmlformats.org/spreadsheetml/2006/main" count="713" uniqueCount="224">
  <si>
    <t>Cash Balance</t>
  </si>
  <si>
    <t>Cash Bal-Negative</t>
  </si>
  <si>
    <t>Cash Bal-Positive</t>
  </si>
  <si>
    <t>Outflows</t>
  </si>
  <si>
    <t>Inflows</t>
  </si>
  <si>
    <t>DATA INPUT WORKSHEET</t>
  </si>
  <si>
    <t>REVENUES (SOURCES):</t>
  </si>
  <si>
    <t>EXPENSES (USES):</t>
  </si>
  <si>
    <t xml:space="preserve">TOTAL SOURCES &gt; </t>
  </si>
  <si>
    <t xml:space="preserve">TOTAL USES &gt; </t>
  </si>
  <si>
    <t xml:space="preserve">NET &gt; </t>
  </si>
  <si>
    <t>NOTE: INPUT IN BLUE-SHADED CELLS ONLY</t>
  </si>
  <si>
    <t>AVG. RATE</t>
  </si>
  <si>
    <t>Starting Balance &gt;</t>
  </si>
  <si>
    <t>ACCOUNT GROUP</t>
  </si>
  <si>
    <t>ACCOUNT TYPE</t>
  </si>
  <si>
    <t>PRIMARY DRIVERS</t>
  </si>
  <si>
    <t>SECONDARY VARIABLES</t>
  </si>
  <si>
    <t>OTHER VARIABLES</t>
  </si>
  <si>
    <t>PROPERTY TAX</t>
  </si>
  <si>
    <t>GENERAL, TAX INCREMENT, SPECIAL PURPOSE</t>
  </si>
  <si>
    <t>ASSESSED VALUE (COMMERCIAL, RESIDENTIAL, OTHER), MILLAGE RATES, COLLECTION RATES</t>
  </si>
  <si>
    <t>NEW CONSTRUCTION, ANNEXATIONS, FORECLOSURES, AV APPEALS, MARKET VALUE, HOUSING PRICE INDEX</t>
  </si>
  <si>
    <t>POPULATION, NO. HOUSEHOLDS, NO. BUSINESSES, STATE GDP AND LOCAL ECONOMIC ACTIVITY</t>
  </si>
  <si>
    <t>SALES AND USE TAX</t>
  </si>
  <si>
    <t>GENERAL, PUBLIC SAFETY, TEMPORARY, SPECIAL PURPOSE</t>
  </si>
  <si>
    <t>SALES TAX RECEIPTS (BY BUSINESS CATEGORY), DIRECT SALES TAX RATE</t>
  </si>
  <si>
    <t>POPULATION (SEASONAL DAYTIME AND RESIDENTIAL), NO. HOUSEHOLDS, NO. BUSINESSES, STATE GDP AND LOCAL ECONOMIC ACTIVITY</t>
  </si>
  <si>
    <t>PERSONAL INCOME PER CAPITA, UNEMPLOYMENT RATE, INFLATION</t>
  </si>
  <si>
    <t>UTILITY USERS TAX AND FRANCHISE FEES</t>
  </si>
  <si>
    <t>ELECTRICITY, GAS, SEWER, WATER, TELECOMM, OTHER</t>
  </si>
  <si>
    <t>UTILITY CONSUMPTION/USE (ELECTRICITY, GAS, SEWER, WATER, TELEPHONE, ETC.), UUT RATE, FRANCHISE FEE (% RECEIPTS)</t>
  </si>
  <si>
    <t>COST OF ENERGY, WATER, OTHER DIRECT UTILITY COSTS; PERSONAL INCOME PER CAPITA, UNEMPLOYMENT RATE, INFLATION</t>
  </si>
  <si>
    <t>TRANSIENT OCCUPANCY TAX</t>
  </si>
  <si>
    <t>HOTEL/MOTEL TAX, SPECIAL PURPOSE</t>
  </si>
  <si>
    <t>HOTEL/MOTEL VACANCY RATES, ROOM/BED TAX RATES</t>
  </si>
  <si>
    <t>LICENSES AND PERMITS</t>
  </si>
  <si>
    <t>BUSINESS LICENSES, ANIMAL LICENSES, BUILDING PERMITS, DEVELOPER PERMITS AND FEES</t>
  </si>
  <si>
    <t>NO. PERMITS AND LICENSES ISSUED, LICENSE AND PERMIT FEES</t>
  </si>
  <si>
    <t>DEVELOPMENT ACTIVITY, PERSONAL INCOME PER CAPITA, UNEMPLOYMENT RATE, INFLATION</t>
  </si>
  <si>
    <t>FINES AND FORFEITURES</t>
  </si>
  <si>
    <t>TRAFFIC FINES, COURT FINES AND FORFEITURES</t>
  </si>
  <si>
    <t>NO. CITATIONS AND INFRACTIONS, FEES AND PENALTIES</t>
  </si>
  <si>
    <t>CHARGES FOR SERVICES</t>
  </si>
  <si>
    <t>UTILITY CHARGES, MUNICIPAL SERVICES (AIRPORT, PARKS AND RECREATION, GOLF, ETC.), INTERNAL SERVICE CHARGES</t>
  </si>
  <si>
    <t>SERVICE LEVEL AND FEE SCHEDULES</t>
  </si>
  <si>
    <t>DEMAND FOR SERVICES, DEVELOPMENT ACTIVITY, BUSINESS ACTIVITY, PERSONAL INCOME PER CAPITA, UNEMPLOYMENT RATE, INFLATION</t>
  </si>
  <si>
    <t>USE OF MONEY AND PROPERTY</t>
  </si>
  <si>
    <t>INTEREST INCOME, PUBLIC FACILITY LEASE AND RENTAL</t>
  </si>
  <si>
    <t>INVESTED CASH BALANCES AND YIELDS, RENTAL PROPERTY LEASE RATES</t>
  </si>
  <si>
    <t>PROJECTED SURPLUS/(DEFICIT), COST OF MONEY (FED AND BANK RATES), RENTAL MARKET ACTIVITY, VACANCY RATES</t>
  </si>
  <si>
    <t>PREVAILING ECONOMIC CONDITIONS, INFLATION</t>
  </si>
  <si>
    <t>INTERGOVERNMENTAL REVENUES</t>
  </si>
  <si>
    <t>FEDERAL, STATE AND LOCAL GRANT AND REVENUE-SHARING</t>
  </si>
  <si>
    <t>FEDERAL, STATE AND LOCAL GRANTS, REVENUE-SHARING AGREEMENTS</t>
  </si>
  <si>
    <t>NO. PROGRAM RECIPIENTS (MEDICAID, OTHER SUPPORT BENEFITS), LEGISLATIVE AND POLITICAL ACTIVITY</t>
  </si>
  <si>
    <t>POPULATION, NO. HOUSEHOLDS, NO. BUSINESSES, NATIONAL, STATE GDP AND LOCAL ECONOMIC ACTIVITY</t>
  </si>
  <si>
    <t>SALARIES AND WAGES</t>
  </si>
  <si>
    <t>REGULAR, PART-TIME, TEMPORARY AND SPECIAL WAGES</t>
  </si>
  <si>
    <t>NO. STAFF AND PERSONNEL, FULL-TIME, PART-TIME AND SPECIAL WAGES</t>
  </si>
  <si>
    <t>CONTRACTUAL COMMITMENTS (LABOR AGREEMENTS), APPROVED STAFF LEVELS</t>
  </si>
  <si>
    <t>LABOR MARKET RATES, UNEMPLOYMENT RATE</t>
  </si>
  <si>
    <t>PENSION AND RETIREMENT</t>
  </si>
  <si>
    <t>EMPLOYER AND EMPLOYEE RETIREMENT CONTRIBUTIONS AND PENSION ADMINISTRATION COSTS</t>
  </si>
  <si>
    <t>NO. STAFF, AVERAGE ANNUAL ER/EE PENSION CONTRIBUTION RATES</t>
  </si>
  <si>
    <t>PROJECTED PENSION PORTFOLIO YIELDS, UNFUNDED LIABILITIES</t>
  </si>
  <si>
    <t>HEALTHCARE AND OTHER BENEFITS</t>
  </si>
  <si>
    <t>MEDICAL/DENTAL/VISION INSURANCE PREMIUMS, FICA, MEDICARE, DISABILITY, WORKERS COMPENSATION, UNIFORM, AUTO AND OTHER ALLOWANCES</t>
  </si>
  <si>
    <t>NO. STAFF, AVERAGE ANNUAL HEALTHCARE AND LIFE PREMIUMS OR SELF-INSURED COST INCREASE; FICA/MEDICARE AND REGULATORY REQUIREMENTS RE. WORKERS COMP., ETC.</t>
  </si>
  <si>
    <t>MEDICAL COST TRENDS, CHANGE IN FICA/MEDICARE CONTRIBUTION, WORKERS COMP CHANGES</t>
  </si>
  <si>
    <t>CONTRACT AND PROFESSIONAL SERVICES</t>
  </si>
  <si>
    <t>OUTSOURCED SERVICES, EXPERT AND CONSULTING SERVICES, RECURRING SUPPORT SERVICES</t>
  </si>
  <si>
    <t>DEMAND FOR SERVICES, NO. STAFF, LEVEL OF OUTSOURCING, INFLATION</t>
  </si>
  <si>
    <t>SOURCING CONTRACTUAL TERMS</t>
  </si>
  <si>
    <t>MAINTENANCE AND REPAIR</t>
  </si>
  <si>
    <t>EQUIPMENT / FACILITIES / FLEET MAINTENANCE AND REPAIR</t>
  </si>
  <si>
    <t>MATERIALS AND SUPPLIES</t>
  </si>
  <si>
    <t>OFFICE SUPPLIES, SPECIAL MATERIALS, FUEL, CONSUMABLES, OTHER MATERIALS AND SUPPLIES</t>
  </si>
  <si>
    <t>CAPITAL PROJECTS</t>
  </si>
  <si>
    <t>CAPITAL IMPROVEMENT PROJECTS</t>
  </si>
  <si>
    <t>CAPITAL IMPROVEMENTS PROGRAM, MULTI-YEAR CIP</t>
  </si>
  <si>
    <t>AVAILABILITY OF DISCRETIONARY FUNDING, POLICY GOALS FOR CAPITAL INVESTMENT</t>
  </si>
  <si>
    <t>INFRASTRUCTURE REPAIR BACKLOG, GENERAL/MASTER PLAN REQUIREMENTS</t>
  </si>
  <si>
    <t>DEBT EXPENSE</t>
  </si>
  <si>
    <t>LONG-TERM / SHORT-TERM BONDS, NOTES, LEASES</t>
  </si>
  <si>
    <t>DEBT SCHEDULE (PRINCIPAL AND INTEREST PAYMENTS), BROKERS AND AGENTS FEES, DEFEASANCE FEES</t>
  </si>
  <si>
    <t>POLICY AND REGULATORY DEBT CONSTRAINTS</t>
  </si>
  <si>
    <t>PREVAILING ECONOMIC CONDITIONS, COST OF MONEY, INFLATION</t>
  </si>
  <si>
    <t>Revenue and Expenditure Forecasting Indicators</t>
  </si>
  <si>
    <t>Worksheet 2-Data Input and Assumptions</t>
  </si>
  <si>
    <t>Worksheet 3-Cash Flow Chart</t>
  </si>
  <si>
    <t>Questions and Feedback?</t>
  </si>
  <si>
    <t>JAN-2018</t>
  </si>
  <si>
    <t>FEB-2018</t>
  </si>
  <si>
    <t>MAR-2018</t>
  </si>
  <si>
    <t>APR-2018</t>
  </si>
  <si>
    <t>MAY-2018</t>
  </si>
  <si>
    <t>JUN-2018</t>
  </si>
  <si>
    <t>JUL-2018</t>
  </si>
  <si>
    <t>AUG-2018</t>
  </si>
  <si>
    <t>SEP-2018</t>
  </si>
  <si>
    <t>OCT-2018</t>
  </si>
  <si>
    <t>NOV-2018</t>
  </si>
  <si>
    <t>DEC-2018</t>
  </si>
  <si>
    <t>JAN-2019</t>
  </si>
  <si>
    <t>FEB-2019</t>
  </si>
  <si>
    <t>MAR-2019</t>
  </si>
  <si>
    <t>APR-2019</t>
  </si>
  <si>
    <t>MAY-2019</t>
  </si>
  <si>
    <t>JUN-2019</t>
  </si>
  <si>
    <t>JUL-2019</t>
  </si>
  <si>
    <t>AUG-2019</t>
  </si>
  <si>
    <t>SEP-2019</t>
  </si>
  <si>
    <t>OCT-2019</t>
  </si>
  <si>
    <t>NOV-2019</t>
  </si>
  <si>
    <t>DEC-2019</t>
  </si>
  <si>
    <t>JAN-2020</t>
  </si>
  <si>
    <t>FEB-2020</t>
  </si>
  <si>
    <t>MAR-2020</t>
  </si>
  <si>
    <t>APR-2020</t>
  </si>
  <si>
    <t>MAY-2020</t>
  </si>
  <si>
    <t>JUN-2020</t>
  </si>
  <si>
    <t>JUL-2020</t>
  </si>
  <si>
    <t>AUG-2020</t>
  </si>
  <si>
    <t>SEP-2020</t>
  </si>
  <si>
    <t>OCT-2020</t>
  </si>
  <si>
    <t>NOV-2020</t>
  </si>
  <si>
    <t>DEC-2020</t>
  </si>
  <si>
    <t>↓CLICK ON CELL↓</t>
  </si>
  <si>
    <t>JUL-2017</t>
  </si>
  <si>
    <t>AUG-2017</t>
  </si>
  <si>
    <t>SEP-2017</t>
  </si>
  <si>
    <t>OCT-2017</t>
  </si>
  <si>
    <t>NOV-2017</t>
  </si>
  <si>
    <t>DEC-2017</t>
  </si>
  <si>
    <t>FEB-2017</t>
  </si>
  <si>
    <t>MAR-2017</t>
  </si>
  <si>
    <t>APR-2017</t>
  </si>
  <si>
    <t>MAY-2017</t>
  </si>
  <si>
    <t>JUN-2017</t>
  </si>
  <si>
    <r>
      <t xml:space="preserve">A detailed cash flow forecasting model will also include a more thorough analysis and projection of economic, operating, contractual and other factors impacting revenues and expenditures, such as capital programs, debt expense and other examples included in the reference chart on the </t>
    </r>
    <r>
      <rPr>
        <b/>
        <i/>
        <sz val="12"/>
        <rFont val="Arial"/>
        <family val="2"/>
      </rPr>
      <t>4-Forecast Indicators</t>
    </r>
    <r>
      <rPr>
        <sz val="12"/>
        <rFont val="Arial"/>
        <family val="2"/>
      </rPr>
      <t xml:space="preserve"> worksheet. For an example of a comprehensive Excel-based forecasting model, please see MuniCast.com</t>
    </r>
  </si>
  <si>
    <t>If you have any questions regarding the use of this model, or have suggestions for improving it, please contact Government Finance Research Group LLC at: municast@gmail.com</t>
  </si>
  <si>
    <t>ACTUAL CASH BALANCE ($000'S) &gt;</t>
  </si>
  <si>
    <t>Copyright 2004-2020, Government Finance Research Group LLC, www.MuniCast.com</t>
  </si>
  <si>
    <t>CUMULATIVE FY</t>
  </si>
  <si>
    <t>MONTHLY NET</t>
  </si>
  <si>
    <t>CUMULATIVE FORECAST</t>
  </si>
  <si>
    <t>N O T E S</t>
  </si>
  <si>
    <t>To use this model, please follow the steps indicated in the following worksheets. Only input values in the light-blue shaded cells.</t>
  </si>
  <si>
    <t>&lt; NOTE: APPLIES PAY PERIOD FACTOR</t>
  </si>
  <si>
    <t>PAY PERIOD FACTOR &gt;</t>
  </si>
  <si>
    <t>&lt; SHOULD EQUAL TOTAL PAY PERIODS</t>
  </si>
  <si>
    <t>&lt; SHOULD EQUAL 1.000</t>
  </si>
  <si>
    <t>1.  SELECT ENDING FISCAL YEAR &gt;</t>
  </si>
  <si>
    <t xml:space="preserve">2.  INPUT FUND, FUNDS, OR OTHER &gt; </t>
  </si>
  <si>
    <t>GENERAL FUND</t>
  </si>
  <si>
    <t>Simplified Monthly Forecasting Model - Overview and Instructions</t>
  </si>
  <si>
    <t>Data Collection Tip:</t>
  </si>
  <si>
    <t>First Determine What is Being Modeled: Single or Multiple Funds, Pooled Cash or Other?</t>
  </si>
  <si>
    <t>Use Consistent Revenue and Expenditure Categories:</t>
  </si>
  <si>
    <t>Depending on your organization's fund accounting and cash management reporting, first determine whether you want to model an individual fund (Ex. General Fund), a consolidation of multiple funds, pooled cash balances, or other category. Be sure to input consistent "apples-to-apples" data relating to revenues, expenditures and beginning fund or cash balances.</t>
  </si>
  <si>
    <r>
      <rPr>
        <b/>
        <i/>
        <sz val="12"/>
        <rFont val="Arial"/>
        <family val="2"/>
      </rPr>
      <t>Step 1</t>
    </r>
    <r>
      <rPr>
        <b/>
        <sz val="12"/>
        <rFont val="Arial"/>
        <family val="2"/>
      </rPr>
      <t>:</t>
    </r>
    <r>
      <rPr>
        <sz val="12"/>
        <rFont val="Arial"/>
        <family val="2"/>
      </rPr>
      <t xml:space="preserve"> Select ending fiscal year in Cell B2 (Click on orange-shaded cell for FY menu)</t>
    </r>
  </si>
  <si>
    <r>
      <rPr>
        <b/>
        <i/>
        <sz val="12"/>
        <rFont val="Arial"/>
        <family val="2"/>
      </rPr>
      <t>Step 2</t>
    </r>
    <r>
      <rPr>
        <sz val="12"/>
        <rFont val="Arial"/>
        <family val="2"/>
      </rPr>
      <t>: Input Fund, Fund Group, Pooled Cash, etc. for revenues and expenditures to be modeled. (Label will appear on Cash Flow Chart.)</t>
    </r>
  </si>
  <si>
    <t>Recurring and Non-Recurring Revenues and Expenditures:</t>
  </si>
  <si>
    <t>IMPORTANT NOTE: Input only in light-blue shaded cells. Modification of formulas and cell contents elsewhere may corrupt the model.</t>
  </si>
  <si>
    <r>
      <t>Step 4</t>
    </r>
    <r>
      <rPr>
        <sz val="12"/>
        <rFont val="Arial"/>
        <family val="2"/>
      </rPr>
      <t>: Input actual monthly revenues and expenditures for the previous fiscal year in Rows 50 – 85.</t>
    </r>
  </si>
  <si>
    <r>
      <t>Step 3</t>
    </r>
    <r>
      <rPr>
        <sz val="12"/>
        <rFont val="Arial"/>
        <family val="2"/>
      </rPr>
      <t>: Input actual monthly revenues and expenditures for the previous fiscal year in Rows 9 – 44.</t>
    </r>
    <r>
      <rPr>
        <b/>
        <i/>
        <sz val="12"/>
        <rFont val="Arial"/>
        <family val="2"/>
      </rPr>
      <t xml:space="preserve"> NOTE: There are 17 input cells each for revenue and expenditure categories in Column B. These should be a sufficient number of categories for a summary level model. Leave unused rows blank - do not delete any rows or columns.</t>
    </r>
  </si>
  <si>
    <r>
      <t xml:space="preserve">Values from Worksheet </t>
    </r>
    <r>
      <rPr>
        <b/>
        <i/>
        <sz val="12"/>
        <rFont val="Arial"/>
        <family val="2"/>
      </rPr>
      <t>2-Data Input and Assumptions</t>
    </r>
    <r>
      <rPr>
        <sz val="12"/>
        <rFont val="Arial"/>
        <family val="2"/>
      </rPr>
      <t xml:space="preserve"> are illustrated in the chart. Input the starting cash, reserve or fund balance, in thousands of dollars, into Cell C46.</t>
    </r>
  </si>
  <si>
    <t>Before inputting data and assumptions into the model, first collect the revenue, expenditure and cash/fund balances data you will be entering. As this workbook format is designed to accommodate summary level financial data, before starting the data input process, you may want to first collect all required historic and current year data from your financial reporting system directly, or if more convenient, pull monthly data from existing financial reports covering the historic periods and current year budget.</t>
  </si>
  <si>
    <t>Where material, separate recurring from non-recurring revenues and expenditures by category. For example, various grants, financing proceeds and/or one-time revenue adjustments can be input under corresponding categories, separate from recurring items such as property and sales taxes, charges for  services, state-shared revenues, etc. Similarly under Expenditures, capital and debt expenses should be input in their respective categories when appropriate, as well as one-time expenditures and other uses and expenditure adjustments.</t>
  </si>
  <si>
    <t>5.  ENTER PAY PERIODS BY MONTH &gt;</t>
  </si>
  <si>
    <r>
      <t>Step 6</t>
    </r>
    <r>
      <rPr>
        <sz val="12"/>
        <rFont val="Arial"/>
        <family val="2"/>
      </rPr>
      <t>: Input the current fiscal year annual budget totals in Column B, Rows 93 – 128. Monthly values, except for Salaries and Benefits, will be automatically calculated based on averages from the preceeding two fiscal years of historic actual data.</t>
    </r>
  </si>
  <si>
    <r>
      <t>Step 5</t>
    </r>
    <r>
      <rPr>
        <sz val="12"/>
        <rFont val="Arial"/>
        <family val="2"/>
      </rPr>
      <t>: Input the number of pay periods, by month, for the current fiscal year, beginning in Cell C90. These will be used as the basis for allocating Salaries and Benefits by month for the current year baseline budget. Any required adjustments to these calculated allocations can be made in Step 8.</t>
    </r>
  </si>
  <si>
    <r>
      <t>Step 7</t>
    </r>
    <r>
      <rPr>
        <sz val="12"/>
        <rFont val="Arial"/>
        <family val="2"/>
      </rPr>
      <t xml:space="preserve">: For the current fiscal year, monthly values from </t>
    </r>
    <r>
      <rPr>
        <b/>
        <i/>
        <sz val="12"/>
        <rFont val="Arial"/>
        <family val="2"/>
      </rPr>
      <t>Step 6</t>
    </r>
    <r>
      <rPr>
        <sz val="12"/>
        <rFont val="Arial"/>
        <family val="2"/>
      </rPr>
      <t xml:space="preserve"> are carried over into Rows 134 – 169. If any values need to be adjusted, over-write the formula, in the light-blue cells only, and input the adjusted values into the appropriate light-blue cell(s). As monthly actuals become available, input accordingly by month and make any required adjustments to the remaining months to update the total year-end estimate.</t>
    </r>
  </si>
  <si>
    <t>&lt; INPUT ACTUAL OR ESTIMATE</t>
  </si>
  <si>
    <r>
      <t xml:space="preserve">The Simplified Excel-based Monthly Forecasting Model provides a simple tool for analyzing the net impact of major revenues, expenditures and corresponding balances projected over a 36-month period. As this is a simplified version of a detailed cash flow model, it only allows for input of starting cash, fund or reserve balances, and projects subsequent net balances based on 24 months of historic data for the initial 12-month period (the current year) and assumed annual rates of change for major revenue (Inflows) and expenditure (Outflows) groups for the subsequent 24 month period. </t>
    </r>
    <r>
      <rPr>
        <b/>
        <i/>
        <sz val="12"/>
        <rFont val="Arial"/>
        <family val="2"/>
      </rPr>
      <t>CAVEAT:</t>
    </r>
    <r>
      <rPr>
        <sz val="12"/>
        <rFont val="Arial"/>
        <family val="2"/>
      </rPr>
      <t xml:space="preserve"> This simplified model does not include input fields for changes to working capital, A/R and A/P cycles, adjustments for accruals, non-cash adjustments and other balance sheet-related items, and as such is not intended to be a replacement for a thorough cash flow analysis.</t>
    </r>
  </si>
  <si>
    <t>STEP 8 &gt;</t>
  </si>
  <si>
    <t>INSTRUCTIONS: FOLLOW STEPS 3 - 9 BELOW</t>
  </si>
  <si>
    <t>STEP 9: INPUT ANNUAL RATE OF CHANGE FOR FORECAST MONTHS 13 - 36 (SHOWN ON CASH FLOW CHART)</t>
  </si>
  <si>
    <t xml:space="preserve">BUDGET VS. ACTUAL &gt; </t>
  </si>
  <si>
    <t xml:space="preserve">CUMULATIVE &gt; </t>
  </si>
  <si>
    <t>STEPS 5 &amp; 6: INPUT CURRENT YEAR ANNUAL BUDGET OR ESTIMATE AND PAY-PERIODS BY MONTH; MONTHLY BUDGET VALUES AUTOMATICALLY CALCULATED BASED ON HISTORIC MONTHLY DATA</t>
  </si>
  <si>
    <t>STEP 3: INPUT REVENUE/EXPENSE CATEGORIES AND LAST FISCAL YEAR'S ACTUAL DATA</t>
  </si>
  <si>
    <t>STEP 4: INPUT PREVIOUS FISCAL YEAR'S ACTUAL DATA (PRIOR TO LAST FISCAL YEAR)</t>
  </si>
  <si>
    <t>STEP 7: IF APPLICABLE, ADJUST CURRENT FISCAL YEAR (MONTHS 1-12) VALUES FROM STEP 6 IN SHADED CELLS BELOW (NOTE: THESE VALUES WILL APPEAR IN THE FIRST 12 MONTHS OF THE CASH FLOW CHART)</t>
  </si>
  <si>
    <t>STEP 8: INPUT MONTHLY ESTIMATES FOR YEAR 2 OF THE FORECAST (NOTE: THESE VALUES WILL APPEAR IN MONTHS 13-24 OF THE CASH FLOW CHART)</t>
  </si>
  <si>
    <r>
      <t>Step 8</t>
    </r>
    <r>
      <rPr>
        <sz val="12"/>
        <rFont val="Arial"/>
        <family val="2"/>
      </rPr>
      <t>: At the beginning of the current fiscal year, or 12-month period, the monthly values calculated in Step 7 can be used and/or modified as the beginning monthly estimates. Progressing into the current period, monthly actual revenues and expenditures should be entered in the corresponding cells for those months. Indicate whether the monthly value is 'Actual' or 'Estimate' in Rows 133 and 152.</t>
    </r>
  </si>
  <si>
    <r>
      <t>Step 9</t>
    </r>
    <r>
      <rPr>
        <sz val="12"/>
        <rFont val="Arial"/>
        <family val="2"/>
      </rPr>
      <t>: To project monthly revenues and expenditures for the third fiscal year (Months 25-36), input the assumed annual rates of change for each major revenue and expenditure group in Column G, Rows 219 – 254</t>
    </r>
    <r>
      <rPr>
        <b/>
        <i/>
        <sz val="12"/>
        <rFont val="Arial"/>
        <family val="2"/>
      </rPr>
      <t>.</t>
    </r>
  </si>
  <si>
    <r>
      <t xml:space="preserve">To maintain a consistent revenue and expenditure reporting format across multiple periods, be sure to use consistent revenue and expenditure categories across historic, current and future periods indicated in Tab 2-Data Input 7 Assumptions worksheet. This worksheet is also formatted in a way where you will need to input revenue and expenditure categories only once in </t>
    </r>
    <r>
      <rPr>
        <b/>
        <sz val="12"/>
        <rFont val="Arial"/>
        <family val="2"/>
      </rPr>
      <t>Step 3</t>
    </r>
    <r>
      <rPr>
        <sz val="12"/>
        <rFont val="Arial"/>
        <family val="2"/>
      </rPr>
      <t>.</t>
    </r>
  </si>
  <si>
    <t>AID FROM OTHER GOVTS</t>
  </si>
  <si>
    <t>GRANTS REVENUE</t>
  </si>
  <si>
    <t>INTEREST INCOME</t>
  </si>
  <si>
    <t>OTHER REVENUES</t>
  </si>
  <si>
    <t>RENTAL INCOME</t>
  </si>
  <si>
    <t>OTHER REV-1</t>
  </si>
  <si>
    <t>OTHER REV-2</t>
  </si>
  <si>
    <t>OTHER REV-3</t>
  </si>
  <si>
    <t>OTHER REV-4</t>
  </si>
  <si>
    <t>OTHER REV-5</t>
  </si>
  <si>
    <t>OTHER REV-6</t>
  </si>
  <si>
    <t>OTHER REV-7</t>
  </si>
  <si>
    <t>OTHER REV-8</t>
  </si>
  <si>
    <t>OTHER REV-9</t>
  </si>
  <si>
    <t>OTHER REV-10</t>
  </si>
  <si>
    <t>OTHER REV-11</t>
  </si>
  <si>
    <t>SALARIES &amp; WAGES</t>
  </si>
  <si>
    <t>BENEFITS</t>
  </si>
  <si>
    <t>CONTRACTUAL SERVICES</t>
  </si>
  <si>
    <t>UTILITIES</t>
  </si>
  <si>
    <t>MAINTENANCE AND REPAIRS</t>
  </si>
  <si>
    <t>OTHER SUPPLIES AND EXPENSES</t>
  </si>
  <si>
    <t>CAPITAL</t>
  </si>
  <si>
    <t>GRANTS</t>
  </si>
  <si>
    <t>OPERATINGTRANSFERS/OTHER</t>
  </si>
  <si>
    <t>OTHER EXP-1</t>
  </si>
  <si>
    <t>OTHER EXP-2</t>
  </si>
  <si>
    <t>OTHER EXP-3</t>
  </si>
  <si>
    <t>OTHER EXP-4</t>
  </si>
  <si>
    <t>OTHER EXP-5</t>
  </si>
  <si>
    <t>OTHER EXP-6</t>
  </si>
  <si>
    <t>OTHER EXP-7</t>
  </si>
  <si>
    <t>OTHER EXP-8</t>
  </si>
  <si>
    <t>ACTUAL</t>
  </si>
  <si>
    <t>ESTIMATE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</si>
</sst>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_(&quot;$&quot;* \(#,##0.00\);_(&quot;$&quot;* &quot;-&quot;??_);_(@_)"/>
    <numFmt numFmtId="43" formatCode="_(* #,##0.00_);_(* \(#,##0.00\);_(* &quot;-&quot;??_);_(@_)"/>
    <numFmt numFmtId="164" formatCode="_(* #,##0_);_(* \(#,##0\);_(* &quot;-&quot;??_);_(@_)"/>
    <numFmt numFmtId="165" formatCode="0.0%"/>
    <numFmt numFmtId="166" formatCode="_(&quot;$&quot;* #,##0_);_(&quot;$&quot;* \(#,##0\);_(&quot;$&quot;* &quot;-&quot;??_);_(@_)"/>
    <numFmt numFmtId="167" formatCode="_(* #,##0_);_(* \(#,##0\);_(* &quot;-&quot;?_);_(@_)"/>
    <numFmt numFmtId="168" formatCode="_(* #,##0.000_);_(* \(#,##0.000\);_(* &quot;-&quot;??_);_(@_)"/>
  </numFmts>
  <fonts count="30"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i/>
      <sz val="11"/>
      <color theme="1"/>
      <name val="Calibri"/>
      <family val="2"/>
      <scheme val="minor"/>
    </font>
    <font>
      <sz val="11"/>
      <color indexed="8"/>
      <name val="Calibri"/>
      <family val="2"/>
    </font>
    <font>
      <b/>
      <i/>
      <sz val="12"/>
      <color theme="0"/>
      <name val="Calibri"/>
      <family val="2"/>
      <scheme val="minor"/>
    </font>
    <font>
      <b/>
      <i/>
      <sz val="12"/>
      <color theme="1"/>
      <name val="Calibri"/>
      <family val="2"/>
      <scheme val="minor"/>
    </font>
    <font>
      <b/>
      <sz val="14"/>
      <color theme="1"/>
      <name val="Calibri"/>
      <family val="2"/>
      <scheme val="minor"/>
    </font>
    <font>
      <b/>
      <sz val="12"/>
      <color theme="1"/>
      <name val="Calibri"/>
      <family val="2"/>
      <scheme val="minor"/>
    </font>
    <font>
      <sz val="9"/>
      <color indexed="81"/>
      <name val="Tahoma"/>
      <family val="2"/>
    </font>
    <font>
      <b/>
      <sz val="9"/>
      <color indexed="81"/>
      <name val="Tahoma"/>
      <family val="2"/>
    </font>
    <font>
      <b/>
      <sz val="14"/>
      <color theme="0"/>
      <name val="Calibri"/>
      <family val="2"/>
      <scheme val="minor"/>
    </font>
    <font>
      <u/>
      <sz val="11"/>
      <color theme="10"/>
      <name val="Calibri"/>
      <family val="2"/>
      <scheme val="minor"/>
    </font>
    <font>
      <b/>
      <i/>
      <sz val="12"/>
      <name val="Calibri"/>
      <family val="2"/>
      <scheme val="minor"/>
    </font>
    <font>
      <b/>
      <sz val="12"/>
      <name val="Arial"/>
      <family val="2"/>
    </font>
    <font>
      <sz val="12"/>
      <name val="Arial"/>
      <family val="2"/>
    </font>
    <font>
      <b/>
      <i/>
      <sz val="12"/>
      <name val="Arial"/>
      <family val="2"/>
    </font>
    <font>
      <b/>
      <sz val="12"/>
      <color theme="0"/>
      <name val="Arial"/>
      <family val="2"/>
    </font>
    <font>
      <b/>
      <i/>
      <sz val="10"/>
      <name val="Arial"/>
      <family val="2"/>
    </font>
    <font>
      <b/>
      <sz val="8"/>
      <color theme="1"/>
      <name val="Calibri"/>
      <family val="2"/>
    </font>
    <font>
      <b/>
      <sz val="9"/>
      <color rgb="FF000000"/>
      <name val="Tahoma"/>
      <family val="2"/>
    </font>
    <font>
      <sz val="9"/>
      <color rgb="FF000000"/>
      <name val="Tahoma"/>
      <family val="2"/>
    </font>
    <font>
      <sz val="8"/>
      <name val="Calibri"/>
      <family val="2"/>
      <scheme val="minor"/>
    </font>
    <font>
      <sz val="10"/>
      <color theme="1"/>
      <name val="Calibri"/>
      <family val="2"/>
      <scheme val="minor"/>
    </font>
    <font>
      <b/>
      <i/>
      <sz val="10"/>
      <color theme="1"/>
      <name val="Calibri"/>
      <family val="2"/>
      <scheme val="minor"/>
    </font>
    <font>
      <b/>
      <sz val="10"/>
      <color theme="1"/>
      <name val="Calibri"/>
      <family val="2"/>
      <scheme val="minor"/>
    </font>
    <font>
      <b/>
      <sz val="10"/>
      <color rgb="FFFF0000"/>
      <name val="Calibri"/>
      <family val="2"/>
      <scheme val="minor"/>
    </font>
    <font>
      <i/>
      <sz val="11"/>
      <color theme="1"/>
      <name val="Calibri"/>
      <family val="2"/>
      <scheme val="minor"/>
    </font>
    <font>
      <b/>
      <i/>
      <u/>
      <sz val="12"/>
      <name val="Arial"/>
      <family val="2"/>
    </font>
  </fonts>
  <fills count="8">
    <fill>
      <patternFill patternType="none"/>
    </fill>
    <fill>
      <patternFill patternType="gray125"/>
    </fill>
    <fill>
      <patternFill patternType="solid">
        <fgColor theme="8" tint="0.79998168889431442"/>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FFFF00"/>
        <bgColor indexed="64"/>
      </patternFill>
    </fill>
    <fill>
      <patternFill patternType="solid">
        <fgColor theme="8"/>
        <bgColor indexed="64"/>
      </patternFill>
    </fill>
    <fill>
      <patternFill patternType="solid">
        <fgColor rgb="FFFFC000"/>
        <bgColor indexed="64"/>
      </patternFill>
    </fill>
  </fills>
  <borders count="27">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right style="thin">
        <color indexed="64"/>
      </right>
      <top style="thin">
        <color indexed="64"/>
      </top>
      <bottom style="medium">
        <color indexed="64"/>
      </bottom>
      <diagonal/>
    </border>
    <border>
      <left/>
      <right/>
      <top/>
      <bottom style="thin">
        <color indexed="64"/>
      </bottom>
      <diagonal/>
    </border>
    <border>
      <left/>
      <right style="thin">
        <color indexed="64"/>
      </right>
      <top/>
      <bottom style="thin">
        <color indexed="64"/>
      </bottom>
      <diagonal/>
    </border>
    <border>
      <left/>
      <right/>
      <top style="medium">
        <color indexed="64"/>
      </top>
      <bottom style="medium">
        <color indexed="64"/>
      </bottom>
      <diagonal/>
    </border>
    <border>
      <left style="thin">
        <color indexed="64"/>
      </left>
      <right style="thin">
        <color indexed="64"/>
      </right>
      <top/>
      <bottom style="thin">
        <color indexed="64"/>
      </bottom>
      <diagonal/>
    </border>
    <border>
      <left/>
      <right style="thin">
        <color indexed="64"/>
      </right>
      <top style="medium">
        <color indexed="64"/>
      </top>
      <bottom style="medium">
        <color indexed="64"/>
      </bottom>
      <diagonal/>
    </border>
  </borders>
  <cellStyleXfs count="7">
    <xf numFmtId="0" fontId="0" fillId="0" borderId="0"/>
    <xf numFmtId="43" fontId="1" fillId="0" borderId="0" applyFont="0" applyFill="0" applyBorder="0" applyAlignment="0" applyProtection="0"/>
    <xf numFmtId="44" fontId="5" fillId="0" borderId="0" applyFont="0" applyFill="0" applyBorder="0" applyAlignment="0" applyProtection="0"/>
    <xf numFmtId="9" fontId="5"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13" fillId="0" borderId="0" applyNumberFormat="0" applyFill="0" applyBorder="0" applyAlignment="0" applyProtection="0"/>
  </cellStyleXfs>
  <cellXfs count="143">
    <xf numFmtId="0" fontId="0" fillId="0" borderId="0" xfId="0"/>
    <xf numFmtId="166" fontId="0" fillId="2" borderId="8" xfId="2" applyNumberFormat="1" applyFont="1" applyFill="1" applyBorder="1" applyAlignment="1" applyProtection="1">
      <alignment horizontal="center"/>
      <protection locked="0"/>
    </xf>
    <xf numFmtId="0" fontId="0" fillId="3" borderId="0" xfId="0" applyFill="1" applyProtection="1"/>
    <xf numFmtId="0" fontId="7" fillId="3" borderId="0" xfId="0" applyFont="1" applyFill="1" applyAlignment="1" applyProtection="1">
      <alignment horizontal="right"/>
    </xf>
    <xf numFmtId="0" fontId="0" fillId="0" borderId="0" xfId="0" applyProtection="1"/>
    <xf numFmtId="0" fontId="7" fillId="3" borderId="0" xfId="0" applyFont="1" applyFill="1" applyBorder="1" applyAlignment="1" applyProtection="1"/>
    <xf numFmtId="0" fontId="0" fillId="3" borderId="0" xfId="0" applyFill="1" applyBorder="1" applyAlignment="1" applyProtection="1"/>
    <xf numFmtId="0" fontId="0" fillId="3" borderId="0" xfId="0" applyFill="1" applyBorder="1" applyProtection="1"/>
    <xf numFmtId="164" fontId="0" fillId="0" borderId="0" xfId="0" applyNumberFormat="1" applyProtection="1"/>
    <xf numFmtId="0" fontId="4" fillId="0" borderId="0" xfId="0" applyFont="1" applyBorder="1" applyAlignment="1" applyProtection="1">
      <alignment horizontal="right"/>
    </xf>
    <xf numFmtId="0" fontId="4" fillId="0" borderId="0" xfId="0" applyFont="1" applyProtection="1"/>
    <xf numFmtId="0" fontId="4" fillId="0" borderId="0" xfId="0" applyFont="1" applyAlignment="1" applyProtection="1">
      <alignment horizontal="right"/>
    </xf>
    <xf numFmtId="0" fontId="0" fillId="0" borderId="0" xfId="0" applyBorder="1" applyProtection="1"/>
    <xf numFmtId="0" fontId="0" fillId="0" borderId="7" xfId="0" applyBorder="1" applyAlignment="1" applyProtection="1">
      <alignment horizontal="center"/>
    </xf>
    <xf numFmtId="0" fontId="0" fillId="0" borderId="6" xfId="0" applyBorder="1" applyAlignment="1" applyProtection="1">
      <alignment horizontal="center"/>
    </xf>
    <xf numFmtId="0" fontId="4" fillId="0" borderId="7" xfId="0" applyFont="1" applyBorder="1" applyAlignment="1" applyProtection="1">
      <alignment horizontal="right"/>
    </xf>
    <xf numFmtId="0" fontId="0" fillId="0" borderId="6" xfId="0" applyBorder="1" applyProtection="1"/>
    <xf numFmtId="0" fontId="0" fillId="0" borderId="6" xfId="0" applyBorder="1" applyAlignment="1" applyProtection="1">
      <alignment horizontal="right"/>
    </xf>
    <xf numFmtId="164" fontId="0" fillId="0" borderId="6" xfId="4" applyNumberFormat="1" applyFont="1" applyBorder="1" applyAlignment="1" applyProtection="1">
      <alignment horizontal="center"/>
    </xf>
    <xf numFmtId="0" fontId="4" fillId="0" borderId="5" xfId="0" applyFont="1" applyBorder="1" applyAlignment="1" applyProtection="1">
      <alignment horizontal="right"/>
    </xf>
    <xf numFmtId="0" fontId="0" fillId="0" borderId="0" xfId="0" applyBorder="1" applyAlignment="1" applyProtection="1">
      <alignment horizontal="right"/>
    </xf>
    <xf numFmtId="164" fontId="0" fillId="0" borderId="0" xfId="4" applyNumberFormat="1" applyFont="1" applyBorder="1" applyAlignment="1" applyProtection="1">
      <alignment horizontal="center"/>
    </xf>
    <xf numFmtId="0" fontId="0" fillId="0" borderId="12" xfId="0" applyBorder="1" applyProtection="1"/>
    <xf numFmtId="0" fontId="0" fillId="0" borderId="11" xfId="0" applyBorder="1" applyProtection="1"/>
    <xf numFmtId="0" fontId="0" fillId="0" borderId="11" xfId="0" applyBorder="1" applyAlignment="1" applyProtection="1">
      <alignment horizontal="right"/>
    </xf>
    <xf numFmtId="164" fontId="0" fillId="0" borderId="11" xfId="4" applyNumberFormat="1" applyFont="1" applyFill="1" applyBorder="1" applyProtection="1"/>
    <xf numFmtId="0" fontId="0" fillId="0" borderId="7" xfId="0" applyBorder="1" applyProtection="1"/>
    <xf numFmtId="0" fontId="0" fillId="0" borderId="5" xfId="0" applyBorder="1" applyProtection="1"/>
    <xf numFmtId="164" fontId="0" fillId="0" borderId="5" xfId="4" applyNumberFormat="1" applyFont="1" applyBorder="1" applyProtection="1"/>
    <xf numFmtId="164" fontId="0" fillId="0" borderId="0" xfId="4" applyNumberFormat="1" applyFont="1" applyBorder="1" applyProtection="1"/>
    <xf numFmtId="164" fontId="0" fillId="0" borderId="0" xfId="4" applyNumberFormat="1" applyFont="1" applyBorder="1" applyAlignment="1" applyProtection="1">
      <alignment horizontal="right"/>
    </xf>
    <xf numFmtId="164" fontId="0" fillId="0" borderId="0" xfId="4" applyNumberFormat="1" applyFont="1" applyProtection="1"/>
    <xf numFmtId="164" fontId="0" fillId="0" borderId="3" xfId="4" applyNumberFormat="1" applyFont="1" applyBorder="1" applyProtection="1"/>
    <xf numFmtId="164" fontId="0" fillId="0" borderId="2" xfId="4" applyNumberFormat="1" applyFont="1" applyBorder="1" applyProtection="1"/>
    <xf numFmtId="0" fontId="3" fillId="0" borderId="0" xfId="0" applyFont="1" applyProtection="1"/>
    <xf numFmtId="43" fontId="0" fillId="0" borderId="0" xfId="0" applyNumberFormat="1" applyProtection="1"/>
    <xf numFmtId="0" fontId="9" fillId="0" borderId="0" xfId="0" applyFont="1" applyProtection="1"/>
    <xf numFmtId="0" fontId="4" fillId="5" borderId="0" xfId="0" applyFont="1" applyFill="1" applyProtection="1"/>
    <xf numFmtId="0" fontId="0" fillId="4" borderId="0" xfId="0" applyFill="1" applyProtection="1"/>
    <xf numFmtId="0" fontId="3" fillId="4" borderId="0" xfId="0" applyFont="1" applyFill="1" applyAlignment="1" applyProtection="1">
      <alignment horizontal="center"/>
    </xf>
    <xf numFmtId="0" fontId="4" fillId="0" borderId="10" xfId="0" applyFont="1" applyBorder="1" applyAlignment="1" applyProtection="1">
      <alignment horizontal="right"/>
    </xf>
    <xf numFmtId="0" fontId="4" fillId="0" borderId="11" xfId="0" applyFont="1" applyBorder="1" applyAlignment="1" applyProtection="1">
      <alignment horizontal="right"/>
    </xf>
    <xf numFmtId="0" fontId="0" fillId="5" borderId="0" xfId="0" applyFill="1" applyProtection="1"/>
    <xf numFmtId="0" fontId="9" fillId="0" borderId="5" xfId="0" applyFont="1" applyBorder="1" applyAlignment="1">
      <alignment vertical="center" wrapText="1"/>
    </xf>
    <xf numFmtId="0" fontId="0" fillId="0" borderId="16" xfId="0" applyBorder="1" applyAlignment="1">
      <alignment vertical="center" wrapText="1"/>
    </xf>
    <xf numFmtId="0" fontId="0" fillId="0" borderId="4" xfId="0" applyBorder="1" applyAlignment="1">
      <alignment vertical="center" wrapText="1"/>
    </xf>
    <xf numFmtId="0" fontId="0" fillId="0" borderId="0" xfId="0" applyAlignment="1">
      <alignment wrapText="1"/>
    </xf>
    <xf numFmtId="0" fontId="9" fillId="4" borderId="5" xfId="0" applyFont="1" applyFill="1" applyBorder="1" applyAlignment="1">
      <alignment vertical="center" wrapText="1"/>
    </xf>
    <xf numFmtId="0" fontId="0" fillId="4" borderId="16" xfId="0" applyFill="1" applyBorder="1" applyAlignment="1">
      <alignment vertical="center" wrapText="1"/>
    </xf>
    <xf numFmtId="0" fontId="0" fillId="4" borderId="4" xfId="0" applyFill="1" applyBorder="1" applyAlignment="1">
      <alignment vertical="center" wrapText="1"/>
    </xf>
    <xf numFmtId="0" fontId="0" fillId="0" borderId="0" xfId="0" applyAlignment="1">
      <alignment vertical="center" wrapText="1"/>
    </xf>
    <xf numFmtId="0" fontId="14" fillId="0" borderId="0" xfId="6" applyFont="1" applyAlignment="1">
      <alignment horizontal="left"/>
    </xf>
    <xf numFmtId="0" fontId="7" fillId="0" borderId="0" xfId="0" applyFont="1" applyAlignment="1">
      <alignment horizontal="right"/>
    </xf>
    <xf numFmtId="0" fontId="12" fillId="6" borderId="13" xfId="0" applyFont="1" applyFill="1" applyBorder="1" applyAlignment="1">
      <alignment horizontal="center"/>
    </xf>
    <xf numFmtId="0" fontId="12" fillId="6" borderId="14" xfId="0" applyFont="1" applyFill="1" applyBorder="1" applyAlignment="1">
      <alignment horizontal="center"/>
    </xf>
    <xf numFmtId="0" fontId="12" fillId="6" borderId="15" xfId="0" applyFont="1" applyFill="1" applyBorder="1" applyAlignment="1">
      <alignment horizontal="center"/>
    </xf>
    <xf numFmtId="0" fontId="0" fillId="6" borderId="3" xfId="0" applyFill="1" applyBorder="1"/>
    <xf numFmtId="0" fontId="0" fillId="6" borderId="17" xfId="0" applyFill="1" applyBorder="1" applyAlignment="1">
      <alignment wrapText="1"/>
    </xf>
    <xf numFmtId="0" fontId="0" fillId="6" borderId="17" xfId="0" applyFill="1" applyBorder="1"/>
    <xf numFmtId="0" fontId="0" fillId="6" borderId="1" xfId="0" applyFill="1" applyBorder="1"/>
    <xf numFmtId="0" fontId="6" fillId="6" borderId="0" xfId="0" applyFont="1" applyFill="1" applyProtection="1"/>
    <xf numFmtId="0" fontId="2" fillId="6" borderId="0" xfId="0" applyFont="1" applyFill="1" applyProtection="1"/>
    <xf numFmtId="0" fontId="15" fillId="0" borderId="0" xfId="0" applyFont="1" applyAlignment="1">
      <alignment vertical="center" wrapText="1"/>
    </xf>
    <xf numFmtId="0" fontId="16" fillId="0" borderId="0" xfId="0" applyFont="1"/>
    <xf numFmtId="0" fontId="16" fillId="0" borderId="0" xfId="0" applyFont="1" applyAlignment="1">
      <alignment vertical="center" wrapText="1"/>
    </xf>
    <xf numFmtId="0" fontId="17" fillId="0" borderId="0" xfId="0" applyFont="1" applyAlignment="1">
      <alignment vertical="center" wrapText="1"/>
    </xf>
    <xf numFmtId="0" fontId="16" fillId="0" borderId="0" xfId="0" applyFont="1" applyAlignment="1">
      <alignment wrapText="1"/>
    </xf>
    <xf numFmtId="0" fontId="18" fillId="6" borderId="0" xfId="0" applyFont="1" applyFill="1" applyAlignment="1">
      <alignment vertical="center" wrapText="1"/>
    </xf>
    <xf numFmtId="0" fontId="19" fillId="0" borderId="0" xfId="0" applyFont="1" applyAlignment="1">
      <alignment wrapText="1"/>
    </xf>
    <xf numFmtId="164" fontId="0" fillId="0" borderId="7" xfId="4" applyNumberFormat="1" applyFont="1" applyBorder="1" applyProtection="1"/>
    <xf numFmtId="164" fontId="0" fillId="0" borderId="6" xfId="4" applyNumberFormat="1" applyFont="1" applyBorder="1" applyProtection="1"/>
    <xf numFmtId="164" fontId="0" fillId="0" borderId="6" xfId="4" applyNumberFormat="1" applyFont="1" applyBorder="1" applyAlignment="1" applyProtection="1">
      <alignment horizontal="right"/>
    </xf>
    <xf numFmtId="164" fontId="0" fillId="0" borderId="2" xfId="4" applyNumberFormat="1" applyFont="1" applyFill="1" applyBorder="1" applyAlignment="1" applyProtection="1">
      <alignment horizontal="right"/>
    </xf>
    <xf numFmtId="0" fontId="0" fillId="2" borderId="9" xfId="0" applyFill="1" applyBorder="1" applyProtection="1">
      <protection locked="0"/>
    </xf>
    <xf numFmtId="0" fontId="0" fillId="0" borderId="0" xfId="0" applyAlignment="1">
      <alignment horizontal="center"/>
    </xf>
    <xf numFmtId="0" fontId="20" fillId="0" borderId="0" xfId="0" applyFont="1" applyAlignment="1" applyProtection="1">
      <alignment horizontal="center"/>
    </xf>
    <xf numFmtId="17" fontId="0" fillId="0" borderId="0" xfId="0" applyNumberFormat="1" applyAlignment="1">
      <alignment horizontal="center"/>
    </xf>
    <xf numFmtId="0" fontId="0" fillId="0" borderId="2" xfId="0" applyBorder="1" applyAlignment="1" applyProtection="1">
      <alignment horizontal="center"/>
    </xf>
    <xf numFmtId="0" fontId="16" fillId="5" borderId="0" xfId="0" applyFont="1" applyFill="1" applyAlignment="1">
      <alignment vertical="center" wrapText="1"/>
    </xf>
    <xf numFmtId="0" fontId="16" fillId="5" borderId="0" xfId="6" applyFont="1" applyFill="1" applyAlignment="1">
      <alignment vertical="center" wrapText="1"/>
    </xf>
    <xf numFmtId="0" fontId="4" fillId="5" borderId="0" xfId="0" applyFont="1" applyFill="1" applyAlignment="1" applyProtection="1">
      <alignment horizontal="right"/>
    </xf>
    <xf numFmtId="9" fontId="0" fillId="0" borderId="0" xfId="5" applyFont="1" applyProtection="1"/>
    <xf numFmtId="0" fontId="0" fillId="0" borderId="0" xfId="0" applyAlignment="1" applyProtection="1">
      <alignment horizontal="right"/>
    </xf>
    <xf numFmtId="164" fontId="0" fillId="0" borderId="19" xfId="0" applyNumberFormat="1" applyBorder="1" applyProtection="1"/>
    <xf numFmtId="0" fontId="0" fillId="0" borderId="19" xfId="0" applyBorder="1" applyProtection="1"/>
    <xf numFmtId="0" fontId="0" fillId="0" borderId="20" xfId="0" applyBorder="1" applyAlignment="1" applyProtection="1">
      <alignment horizontal="center"/>
    </xf>
    <xf numFmtId="164" fontId="0" fillId="0" borderId="20" xfId="4" applyNumberFormat="1" applyFont="1" applyBorder="1" applyAlignment="1" applyProtection="1">
      <alignment horizontal="center"/>
    </xf>
    <xf numFmtId="164" fontId="0" fillId="0" borderId="19" xfId="4" applyNumberFormat="1" applyFont="1" applyBorder="1" applyAlignment="1" applyProtection="1">
      <alignment horizontal="center"/>
    </xf>
    <xf numFmtId="164" fontId="0" fillId="0" borderId="21" xfId="4" applyNumberFormat="1" applyFont="1" applyFill="1" applyBorder="1" applyProtection="1"/>
    <xf numFmtId="164" fontId="0" fillId="0" borderId="20" xfId="4" applyNumberFormat="1" applyFont="1" applyBorder="1" applyProtection="1"/>
    <xf numFmtId="164" fontId="0" fillId="0" borderId="19" xfId="4" applyNumberFormat="1" applyFont="1" applyBorder="1" applyProtection="1"/>
    <xf numFmtId="164" fontId="0" fillId="0" borderId="18" xfId="4" applyNumberFormat="1" applyFont="1" applyBorder="1" applyProtection="1"/>
    <xf numFmtId="0" fontId="0" fillId="0" borderId="22" xfId="0" applyBorder="1" applyProtection="1"/>
    <xf numFmtId="0" fontId="0" fillId="0" borderId="22" xfId="0" applyBorder="1" applyAlignment="1" applyProtection="1">
      <alignment horizontal="center"/>
    </xf>
    <xf numFmtId="0" fontId="0" fillId="0" borderId="23" xfId="0" applyBorder="1" applyAlignment="1" applyProtection="1">
      <alignment horizontal="center"/>
    </xf>
    <xf numFmtId="164" fontId="4" fillId="2" borderId="0" xfId="4" applyNumberFormat="1" applyFont="1" applyFill="1" applyProtection="1">
      <protection locked="0"/>
    </xf>
    <xf numFmtId="0" fontId="4" fillId="2" borderId="0" xfId="0" applyFont="1" applyFill="1" applyProtection="1">
      <protection locked="0"/>
    </xf>
    <xf numFmtId="0" fontId="4" fillId="2" borderId="19" xfId="0" applyFont="1" applyFill="1" applyBorder="1" applyProtection="1">
      <protection locked="0"/>
    </xf>
    <xf numFmtId="0" fontId="4" fillId="2" borderId="2" xfId="0" applyFont="1" applyFill="1" applyBorder="1" applyProtection="1">
      <protection locked="0"/>
    </xf>
    <xf numFmtId="0" fontId="4" fillId="2" borderId="18" xfId="0" applyFont="1" applyFill="1" applyBorder="1" applyProtection="1">
      <protection locked="0"/>
    </xf>
    <xf numFmtId="0" fontId="0" fillId="2" borderId="2" xfId="0" applyFill="1" applyBorder="1" applyProtection="1">
      <protection locked="0"/>
    </xf>
    <xf numFmtId="0" fontId="8" fillId="3" borderId="0" xfId="0" applyFont="1" applyFill="1" applyProtection="1">
      <protection locked="0"/>
    </xf>
    <xf numFmtId="164" fontId="24" fillId="0" borderId="0" xfId="0" applyNumberFormat="1" applyFont="1" applyProtection="1"/>
    <xf numFmtId="164" fontId="24" fillId="2" borderId="9" xfId="4" applyNumberFormat="1" applyFont="1" applyFill="1" applyBorder="1" applyProtection="1">
      <protection locked="0"/>
    </xf>
    <xf numFmtId="164" fontId="25" fillId="0" borderId="10" xfId="4" applyNumberFormat="1" applyFont="1" applyBorder="1" applyProtection="1"/>
    <xf numFmtId="0" fontId="25" fillId="0" borderId="0" xfId="0" applyFont="1" applyProtection="1"/>
    <xf numFmtId="43" fontId="24" fillId="0" borderId="0" xfId="4" applyFont="1" applyProtection="1"/>
    <xf numFmtId="164" fontId="25" fillId="0" borderId="11" xfId="4" applyNumberFormat="1" applyFont="1" applyBorder="1" applyProtection="1"/>
    <xf numFmtId="164" fontId="24" fillId="0" borderId="0" xfId="4" applyNumberFormat="1" applyFont="1" applyProtection="1"/>
    <xf numFmtId="0" fontId="25" fillId="5" borderId="0" xfId="0" applyFont="1" applyFill="1" applyProtection="1"/>
    <xf numFmtId="0" fontId="24" fillId="5" borderId="0" xfId="0" applyFont="1" applyFill="1" applyProtection="1"/>
    <xf numFmtId="0" fontId="24" fillId="0" borderId="0" xfId="0" applyFont="1" applyProtection="1"/>
    <xf numFmtId="0" fontId="26" fillId="4" borderId="0" xfId="0" applyFont="1" applyFill="1" applyAlignment="1" applyProtection="1">
      <alignment horizontal="center"/>
    </xf>
    <xf numFmtId="164" fontId="26" fillId="0" borderId="10" xfId="4" applyNumberFormat="1" applyFont="1" applyBorder="1" applyProtection="1"/>
    <xf numFmtId="164" fontId="26" fillId="0" borderId="11" xfId="4" applyNumberFormat="1" applyFont="1" applyBorder="1" applyProtection="1"/>
    <xf numFmtId="164" fontId="26" fillId="0" borderId="0" xfId="4" applyNumberFormat="1" applyFont="1" applyBorder="1" applyProtection="1"/>
    <xf numFmtId="165" fontId="24" fillId="0" borderId="0" xfId="5" applyNumberFormat="1" applyFont="1" applyProtection="1"/>
    <xf numFmtId="165" fontId="24" fillId="2" borderId="9" xfId="5" applyNumberFormat="1" applyFont="1" applyFill="1" applyBorder="1" applyProtection="1">
      <protection locked="0"/>
    </xf>
    <xf numFmtId="167" fontId="24" fillId="0" borderId="0" xfId="0" applyNumberFormat="1" applyFont="1" applyProtection="1"/>
    <xf numFmtId="165" fontId="25" fillId="0" borderId="10" xfId="5" applyNumberFormat="1" applyFont="1" applyBorder="1" applyProtection="1"/>
    <xf numFmtId="165" fontId="25" fillId="0" borderId="11" xfId="5" applyNumberFormat="1" applyFont="1" applyBorder="1" applyProtection="1"/>
    <xf numFmtId="0" fontId="27" fillId="0" borderId="0" xfId="0" applyFont="1" applyProtection="1"/>
    <xf numFmtId="0" fontId="0" fillId="0" borderId="0" xfId="0" applyFill="1" applyProtection="1"/>
    <xf numFmtId="164" fontId="24" fillId="2" borderId="14" xfId="4" applyNumberFormat="1" applyFont="1" applyFill="1" applyBorder="1" applyProtection="1">
      <protection locked="0"/>
    </xf>
    <xf numFmtId="43" fontId="28" fillId="5" borderId="0" xfId="0" applyNumberFormat="1" applyFont="1" applyFill="1" applyProtection="1"/>
    <xf numFmtId="0" fontId="4" fillId="0" borderId="0" xfId="0" applyNumberFormat="1" applyFont="1" applyAlignment="1" applyProtection="1">
      <alignment horizontal="center"/>
    </xf>
    <xf numFmtId="168" fontId="0" fillId="0" borderId="0" xfId="4" applyNumberFormat="1" applyFont="1" applyProtection="1"/>
    <xf numFmtId="168" fontId="4" fillId="0" borderId="0" xfId="4" applyNumberFormat="1" applyFont="1" applyProtection="1"/>
    <xf numFmtId="0" fontId="3" fillId="7" borderId="8" xfId="0" applyFont="1" applyFill="1" applyBorder="1" applyAlignment="1" applyProtection="1">
      <alignment horizontal="center"/>
      <protection locked="0"/>
    </xf>
    <xf numFmtId="0" fontId="16" fillId="0" borderId="17" xfId="0" applyFont="1" applyBorder="1" applyAlignment="1">
      <alignment vertical="center" wrapText="1"/>
    </xf>
    <xf numFmtId="0" fontId="29" fillId="0" borderId="8" xfId="0" applyFont="1" applyBorder="1" applyAlignment="1">
      <alignment vertical="center" wrapText="1"/>
    </xf>
    <xf numFmtId="0" fontId="17" fillId="5" borderId="0" xfId="0" applyFont="1" applyFill="1" applyAlignment="1">
      <alignment vertical="center" wrapText="1"/>
    </xf>
    <xf numFmtId="164" fontId="24" fillId="2" borderId="25" xfId="4" applyNumberFormat="1" applyFont="1" applyFill="1" applyBorder="1" applyProtection="1">
      <protection locked="0"/>
    </xf>
    <xf numFmtId="164" fontId="25" fillId="2" borderId="14" xfId="4" applyNumberFormat="1" applyFont="1" applyFill="1" applyBorder="1" applyAlignment="1" applyProtection="1">
      <alignment horizontal="center"/>
      <protection locked="0"/>
    </xf>
    <xf numFmtId="0" fontId="25" fillId="0" borderId="0" xfId="0" applyFont="1" applyAlignment="1" applyProtection="1">
      <alignment horizontal="right"/>
    </xf>
    <xf numFmtId="0" fontId="0" fillId="0" borderId="26" xfId="0" applyBorder="1" applyAlignment="1" applyProtection="1">
      <alignment horizontal="center"/>
    </xf>
    <xf numFmtId="0" fontId="26" fillId="4" borderId="0" xfId="0" applyFont="1" applyFill="1" applyAlignment="1">
      <alignment horizontal="center"/>
    </xf>
    <xf numFmtId="166" fontId="0" fillId="0" borderId="0" xfId="0" applyNumberFormat="1" applyProtection="1"/>
    <xf numFmtId="0" fontId="25" fillId="0" borderId="13" xfId="0" applyFont="1" applyFill="1" applyBorder="1" applyAlignment="1" applyProtection="1">
      <alignment horizontal="center" vertical="center"/>
    </xf>
    <xf numFmtId="0" fontId="28" fillId="0" borderId="24" xfId="0" applyFont="1" applyFill="1" applyBorder="1" applyAlignment="1">
      <alignment horizontal="center" vertical="center"/>
    </xf>
    <xf numFmtId="0" fontId="28" fillId="0" borderId="15" xfId="0" applyFont="1" applyFill="1" applyBorder="1" applyAlignment="1">
      <alignment horizontal="center" vertical="center"/>
    </xf>
    <xf numFmtId="0" fontId="3" fillId="2" borderId="13" xfId="0" applyFont="1" applyFill="1" applyBorder="1" applyAlignment="1" applyProtection="1">
      <alignment vertical="center"/>
      <protection locked="0"/>
    </xf>
    <xf numFmtId="0" fontId="3" fillId="2" borderId="15" xfId="0" applyFont="1" applyFill="1" applyBorder="1" applyAlignment="1" applyProtection="1">
      <alignment vertical="center"/>
      <protection locked="0"/>
    </xf>
  </cellXfs>
  <cellStyles count="7">
    <cellStyle name="Comma" xfId="4" builtinId="3"/>
    <cellStyle name="Comma 2" xfId="1" xr:uid="{00000000-0005-0000-0000-000001000000}"/>
    <cellStyle name="Currency 2" xfId="2" xr:uid="{00000000-0005-0000-0000-000002000000}"/>
    <cellStyle name="Hyperlink" xfId="6" builtinId="8"/>
    <cellStyle name="Normal" xfId="0" builtinId="0"/>
    <cellStyle name="Percent" xfId="5" builtinId="5"/>
    <cellStyle name="Percent 2" xfId="3"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'3-Cash Flow Chart'!$B$87</c:f>
          <c:strCache>
            <c:ptCount val="1"/>
            <c:pt idx="0">
              <c:v>MONTHLY CASH FLOW ESTIMATE - GENERAL FUND FOR FISCAL YEAR ENDING-JUN-2020</c:v>
            </c:pt>
          </c:strCache>
        </c:strRef>
      </c:tx>
      <c:overlay val="0"/>
      <c:txPr>
        <a:bodyPr/>
        <a:lstStyle/>
        <a:p>
          <a:pPr>
            <a:defRPr sz="1800"/>
          </a:pPr>
          <a:endParaRPr lang="en-US"/>
        </a:p>
      </c:txPr>
    </c:title>
    <c:autoTitleDeleted val="0"/>
    <c:plotArea>
      <c:layout/>
      <c:areaChart>
        <c:grouping val="standard"/>
        <c:varyColors val="0"/>
        <c:ser>
          <c:idx val="2"/>
          <c:order val="2"/>
          <c:tx>
            <c:strRef>
              <c:f>'3-Cash Flow Chart'!$D$83</c:f>
              <c:strCache>
                <c:ptCount val="1"/>
                <c:pt idx="0">
                  <c:v> Cash Bal-Positive </c:v>
                </c:pt>
              </c:strCache>
            </c:strRef>
          </c:tx>
          <c:spPr>
            <a:solidFill>
              <a:schemeClr val="bg1">
                <a:lumMod val="75000"/>
              </a:schemeClr>
            </a:solidFill>
          </c:spPr>
          <c:cat>
            <c:strRef>
              <c:f>'3-Cash Flow Chart'!$E$46:$AN$46</c:f>
              <c:strCache>
                <c:ptCount val="36"/>
                <c:pt idx="0">
                  <c:v>JUL-2019</c:v>
                </c:pt>
                <c:pt idx="1">
                  <c:v>AUG-2019</c:v>
                </c:pt>
                <c:pt idx="2">
                  <c:v>SEP-2019</c:v>
                </c:pt>
                <c:pt idx="3">
                  <c:v>OCT-2019</c:v>
                </c:pt>
                <c:pt idx="4">
                  <c:v>NOV-2019</c:v>
                </c:pt>
                <c:pt idx="5">
                  <c:v>DEC-2019</c:v>
                </c:pt>
                <c:pt idx="6">
                  <c:v>JAN-2020</c:v>
                </c:pt>
                <c:pt idx="7">
                  <c:v>FEB-2020</c:v>
                </c:pt>
                <c:pt idx="8">
                  <c:v>MAR-2020</c:v>
                </c:pt>
                <c:pt idx="9">
                  <c:v>APR-2020</c:v>
                </c:pt>
                <c:pt idx="10">
                  <c:v>MAY-2020</c:v>
                </c:pt>
                <c:pt idx="11">
                  <c:v>JUN-2020</c:v>
                </c:pt>
                <c:pt idx="12">
                  <c:v>JUL-2020</c:v>
                </c:pt>
                <c:pt idx="13">
                  <c:v>AUG-2020</c:v>
                </c:pt>
                <c:pt idx="14">
                  <c:v>SEP-2020</c:v>
                </c:pt>
                <c:pt idx="15">
                  <c:v>OCT-2020</c:v>
                </c:pt>
                <c:pt idx="16">
                  <c:v>NOV-2020</c:v>
                </c:pt>
                <c:pt idx="17">
                  <c:v>DEC-2020</c:v>
                </c:pt>
                <c:pt idx="18">
                  <c:v>JAN-2021</c:v>
                </c:pt>
                <c:pt idx="19">
                  <c:v>FEB-2021</c:v>
                </c:pt>
                <c:pt idx="20">
                  <c:v>MAR-2021</c:v>
                </c:pt>
                <c:pt idx="21">
                  <c:v>APR-2021</c:v>
                </c:pt>
                <c:pt idx="22">
                  <c:v>MAY-2021</c:v>
                </c:pt>
                <c:pt idx="23">
                  <c:v>JUN-2021</c:v>
                </c:pt>
                <c:pt idx="24">
                  <c:v>JUL-2021</c:v>
                </c:pt>
                <c:pt idx="25">
                  <c:v>AUG-2021</c:v>
                </c:pt>
                <c:pt idx="26">
                  <c:v>SEP-2021</c:v>
                </c:pt>
                <c:pt idx="27">
                  <c:v>OCT-2021</c:v>
                </c:pt>
                <c:pt idx="28">
                  <c:v>NOV-2021</c:v>
                </c:pt>
                <c:pt idx="29">
                  <c:v>DEC-2021</c:v>
                </c:pt>
                <c:pt idx="30">
                  <c:v>JAN-2022</c:v>
                </c:pt>
                <c:pt idx="31">
                  <c:v>FEB-2022</c:v>
                </c:pt>
                <c:pt idx="32">
                  <c:v>MAR-2022</c:v>
                </c:pt>
                <c:pt idx="33">
                  <c:v>APR-2022</c:v>
                </c:pt>
                <c:pt idx="34">
                  <c:v>MAY-2022</c:v>
                </c:pt>
                <c:pt idx="35">
                  <c:v>JUN-2022</c:v>
                </c:pt>
              </c:strCache>
            </c:strRef>
          </c:cat>
          <c:val>
            <c:numRef>
              <c:f>'3-Cash Flow Chart'!$E$83:$AN$83</c:f>
              <c:numCache>
                <c:formatCode>_(* #,##0_);_(* \(#,##0\);_(* "-"??_);_(@_)</c:formatCode>
                <c:ptCount val="36"/>
                <c:pt idx="0">
                  <c:v>63875.083000000006</c:v>
                </c:pt>
                <c:pt idx="1">
                  <c:v>61334.012000000002</c:v>
                </c:pt>
                <c:pt idx="2">
                  <c:v>59699.279000000002</c:v>
                </c:pt>
                <c:pt idx="3">
                  <c:v>59963.597000000002</c:v>
                </c:pt>
                <c:pt idx="4">
                  <c:v>64778.370999999999</c:v>
                </c:pt>
                <c:pt idx="5">
                  <c:v>77784.419022000002</c:v>
                </c:pt>
                <c:pt idx="6">
                  <c:v>83844.569021999996</c:v>
                </c:pt>
                <c:pt idx="7">
                  <c:v>83766.686545588018</c:v>
                </c:pt>
                <c:pt idx="8">
                  <c:v>83702.176452286891</c:v>
                </c:pt>
                <c:pt idx="9">
                  <c:v>90694.93389152312</c:v>
                </c:pt>
                <c:pt idx="10">
                  <c:v>88104.547492895814</c:v>
                </c:pt>
                <c:pt idx="11">
                  <c:v>73325.91318301417</c:v>
                </c:pt>
                <c:pt idx="12">
                  <c:v>70400.119243014182</c:v>
                </c:pt>
                <c:pt idx="13">
                  <c:v>67768.31089301419</c:v>
                </c:pt>
                <c:pt idx="14">
                  <c:v>66058.834633014194</c:v>
                </c:pt>
                <c:pt idx="15">
                  <c:v>66133.160653014202</c:v>
                </c:pt>
                <c:pt idx="16">
                  <c:v>70535.500763014206</c:v>
                </c:pt>
                <c:pt idx="17">
                  <c:v>82726.030192154198</c:v>
                </c:pt>
                <c:pt idx="18">
                  <c:v>88258.319122154193</c:v>
                </c:pt>
                <c:pt idx="19">
                  <c:v>88049.261135742228</c:v>
                </c:pt>
                <c:pt idx="20">
                  <c:v>87644.696961579961</c:v>
                </c:pt>
                <c:pt idx="21">
                  <c:v>94080.486386649296</c:v>
                </c:pt>
                <c:pt idx="22">
                  <c:v>91368.269735492897</c:v>
                </c:pt>
                <c:pt idx="23">
                  <c:v>75842.981734380213</c:v>
                </c:pt>
                <c:pt idx="24">
                  <c:v>72754.958037980221</c:v>
                </c:pt>
                <c:pt idx="25">
                  <c:v>69992.992842680222</c:v>
                </c:pt>
                <c:pt idx="26">
                  <c:v>68187.442105380222</c:v>
                </c:pt>
                <c:pt idx="27">
                  <c:v>68166.427021880227</c:v>
                </c:pt>
                <c:pt idx="28">
                  <c:v>72472.987577980224</c:v>
                </c:pt>
                <c:pt idx="29">
                  <c:v>84565.873039420228</c:v>
                </c:pt>
                <c:pt idx="30">
                  <c:v>89960.496132520217</c:v>
                </c:pt>
                <c:pt idx="31">
                  <c:v>89658.357251208246</c:v>
                </c:pt>
                <c:pt idx="32">
                  <c:v>89092.714384179897</c:v>
                </c:pt>
                <c:pt idx="33">
                  <c:v>95423.320958196491</c:v>
                </c:pt>
                <c:pt idx="34">
                  <c:v>92592.67689458956</c:v>
                </c:pt>
                <c:pt idx="35">
                  <c:v>76574.683225245069</c:v>
                </c:pt>
              </c:numCache>
            </c:numRef>
          </c:val>
          <c:extLst>
            <c:ext xmlns:c16="http://schemas.microsoft.com/office/drawing/2014/chart" uri="{C3380CC4-5D6E-409C-BE32-E72D297353CC}">
              <c16:uniqueId val="{00000000-4CA6-4A93-85F0-F54C5DFFA8C9}"/>
            </c:ext>
          </c:extLst>
        </c:ser>
        <c:ser>
          <c:idx val="3"/>
          <c:order val="3"/>
          <c:tx>
            <c:strRef>
              <c:f>'3-Cash Flow Chart'!$D$84</c:f>
              <c:strCache>
                <c:ptCount val="1"/>
                <c:pt idx="0">
                  <c:v> Cash Bal-Negative </c:v>
                </c:pt>
              </c:strCache>
            </c:strRef>
          </c:tx>
          <c:spPr>
            <a:solidFill>
              <a:srgbClr val="FF0000"/>
            </a:solidFill>
          </c:spPr>
          <c:cat>
            <c:strRef>
              <c:f>'3-Cash Flow Chart'!$E$46:$AN$46</c:f>
              <c:strCache>
                <c:ptCount val="36"/>
                <c:pt idx="0">
                  <c:v>JUL-2019</c:v>
                </c:pt>
                <c:pt idx="1">
                  <c:v>AUG-2019</c:v>
                </c:pt>
                <c:pt idx="2">
                  <c:v>SEP-2019</c:v>
                </c:pt>
                <c:pt idx="3">
                  <c:v>OCT-2019</c:v>
                </c:pt>
                <c:pt idx="4">
                  <c:v>NOV-2019</c:v>
                </c:pt>
                <c:pt idx="5">
                  <c:v>DEC-2019</c:v>
                </c:pt>
                <c:pt idx="6">
                  <c:v>JAN-2020</c:v>
                </c:pt>
                <c:pt idx="7">
                  <c:v>FEB-2020</c:v>
                </c:pt>
                <c:pt idx="8">
                  <c:v>MAR-2020</c:v>
                </c:pt>
                <c:pt idx="9">
                  <c:v>APR-2020</c:v>
                </c:pt>
                <c:pt idx="10">
                  <c:v>MAY-2020</c:v>
                </c:pt>
                <c:pt idx="11">
                  <c:v>JUN-2020</c:v>
                </c:pt>
                <c:pt idx="12">
                  <c:v>JUL-2020</c:v>
                </c:pt>
                <c:pt idx="13">
                  <c:v>AUG-2020</c:v>
                </c:pt>
                <c:pt idx="14">
                  <c:v>SEP-2020</c:v>
                </c:pt>
                <c:pt idx="15">
                  <c:v>OCT-2020</c:v>
                </c:pt>
                <c:pt idx="16">
                  <c:v>NOV-2020</c:v>
                </c:pt>
                <c:pt idx="17">
                  <c:v>DEC-2020</c:v>
                </c:pt>
                <c:pt idx="18">
                  <c:v>JAN-2021</c:v>
                </c:pt>
                <c:pt idx="19">
                  <c:v>FEB-2021</c:v>
                </c:pt>
                <c:pt idx="20">
                  <c:v>MAR-2021</c:v>
                </c:pt>
                <c:pt idx="21">
                  <c:v>APR-2021</c:v>
                </c:pt>
                <c:pt idx="22">
                  <c:v>MAY-2021</c:v>
                </c:pt>
                <c:pt idx="23">
                  <c:v>JUN-2021</c:v>
                </c:pt>
                <c:pt idx="24">
                  <c:v>JUL-2021</c:v>
                </c:pt>
                <c:pt idx="25">
                  <c:v>AUG-2021</c:v>
                </c:pt>
                <c:pt idx="26">
                  <c:v>SEP-2021</c:v>
                </c:pt>
                <c:pt idx="27">
                  <c:v>OCT-2021</c:v>
                </c:pt>
                <c:pt idx="28">
                  <c:v>NOV-2021</c:v>
                </c:pt>
                <c:pt idx="29">
                  <c:v>DEC-2021</c:v>
                </c:pt>
                <c:pt idx="30">
                  <c:v>JAN-2022</c:v>
                </c:pt>
                <c:pt idx="31">
                  <c:v>FEB-2022</c:v>
                </c:pt>
                <c:pt idx="32">
                  <c:v>MAR-2022</c:v>
                </c:pt>
                <c:pt idx="33">
                  <c:v>APR-2022</c:v>
                </c:pt>
                <c:pt idx="34">
                  <c:v>MAY-2022</c:v>
                </c:pt>
                <c:pt idx="35">
                  <c:v>JUN-2022</c:v>
                </c:pt>
              </c:strCache>
            </c:strRef>
          </c:cat>
          <c:val>
            <c:numRef>
              <c:f>'3-Cash Flow Chart'!$E$84:$AN$84</c:f>
              <c:numCache>
                <c:formatCode>_(* #,##0_);_(* \(#,##0\);_(* "-"??_);_(@_)</c:formatCode>
                <c:ptCount val="3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numCache>
            </c:numRef>
          </c:val>
          <c:extLst>
            <c:ext xmlns:c16="http://schemas.microsoft.com/office/drawing/2014/chart" uri="{C3380CC4-5D6E-409C-BE32-E72D297353CC}">
              <c16:uniqueId val="{00000001-4CA6-4A93-85F0-F54C5DFFA8C9}"/>
            </c:ext>
          </c:extLst>
        </c:ser>
        <c:dLbls>
          <c:showLegendKey val="0"/>
          <c:showVal val="0"/>
          <c:showCatName val="0"/>
          <c:showSerName val="0"/>
          <c:showPercent val="0"/>
          <c:showBubbleSize val="0"/>
        </c:dLbls>
        <c:axId val="419184688"/>
        <c:axId val="419179200"/>
      </c:areaChart>
      <c:lineChart>
        <c:grouping val="standard"/>
        <c:varyColors val="0"/>
        <c:ser>
          <c:idx val="0"/>
          <c:order val="0"/>
          <c:tx>
            <c:strRef>
              <c:f>'3-Cash Flow Chart'!$D$64</c:f>
              <c:strCache>
                <c:ptCount val="1"/>
                <c:pt idx="0">
                  <c:v>Inflows</c:v>
                </c:pt>
              </c:strCache>
            </c:strRef>
          </c:tx>
          <c:spPr>
            <a:ln>
              <a:solidFill>
                <a:schemeClr val="tx1"/>
              </a:solidFill>
            </a:ln>
          </c:spPr>
          <c:marker>
            <c:symbol val="none"/>
          </c:marker>
          <c:cat>
            <c:strRef>
              <c:f>'3-Cash Flow Chart'!$E$46:$AN$46</c:f>
              <c:strCache>
                <c:ptCount val="36"/>
                <c:pt idx="0">
                  <c:v>JUL-2019</c:v>
                </c:pt>
                <c:pt idx="1">
                  <c:v>AUG-2019</c:v>
                </c:pt>
                <c:pt idx="2">
                  <c:v>SEP-2019</c:v>
                </c:pt>
                <c:pt idx="3">
                  <c:v>OCT-2019</c:v>
                </c:pt>
                <c:pt idx="4">
                  <c:v>NOV-2019</c:v>
                </c:pt>
                <c:pt idx="5">
                  <c:v>DEC-2019</c:v>
                </c:pt>
                <c:pt idx="6">
                  <c:v>JAN-2020</c:v>
                </c:pt>
                <c:pt idx="7">
                  <c:v>FEB-2020</c:v>
                </c:pt>
                <c:pt idx="8">
                  <c:v>MAR-2020</c:v>
                </c:pt>
                <c:pt idx="9">
                  <c:v>APR-2020</c:v>
                </c:pt>
                <c:pt idx="10">
                  <c:v>MAY-2020</c:v>
                </c:pt>
                <c:pt idx="11">
                  <c:v>JUN-2020</c:v>
                </c:pt>
                <c:pt idx="12">
                  <c:v>JUL-2020</c:v>
                </c:pt>
                <c:pt idx="13">
                  <c:v>AUG-2020</c:v>
                </c:pt>
                <c:pt idx="14">
                  <c:v>SEP-2020</c:v>
                </c:pt>
                <c:pt idx="15">
                  <c:v>OCT-2020</c:v>
                </c:pt>
                <c:pt idx="16">
                  <c:v>NOV-2020</c:v>
                </c:pt>
                <c:pt idx="17">
                  <c:v>DEC-2020</c:v>
                </c:pt>
                <c:pt idx="18">
                  <c:v>JAN-2021</c:v>
                </c:pt>
                <c:pt idx="19">
                  <c:v>FEB-2021</c:v>
                </c:pt>
                <c:pt idx="20">
                  <c:v>MAR-2021</c:v>
                </c:pt>
                <c:pt idx="21">
                  <c:v>APR-2021</c:v>
                </c:pt>
                <c:pt idx="22">
                  <c:v>MAY-2021</c:v>
                </c:pt>
                <c:pt idx="23">
                  <c:v>JUN-2021</c:v>
                </c:pt>
                <c:pt idx="24">
                  <c:v>JUL-2021</c:v>
                </c:pt>
                <c:pt idx="25">
                  <c:v>AUG-2021</c:v>
                </c:pt>
                <c:pt idx="26">
                  <c:v>SEP-2021</c:v>
                </c:pt>
                <c:pt idx="27">
                  <c:v>OCT-2021</c:v>
                </c:pt>
                <c:pt idx="28">
                  <c:v>NOV-2021</c:v>
                </c:pt>
                <c:pt idx="29">
                  <c:v>DEC-2021</c:v>
                </c:pt>
                <c:pt idx="30">
                  <c:v>JAN-2022</c:v>
                </c:pt>
                <c:pt idx="31">
                  <c:v>FEB-2022</c:v>
                </c:pt>
                <c:pt idx="32">
                  <c:v>MAR-2022</c:v>
                </c:pt>
                <c:pt idx="33">
                  <c:v>APR-2022</c:v>
                </c:pt>
                <c:pt idx="34">
                  <c:v>MAY-2022</c:v>
                </c:pt>
                <c:pt idx="35">
                  <c:v>JUN-2022</c:v>
                </c:pt>
              </c:strCache>
            </c:strRef>
          </c:cat>
          <c:val>
            <c:numRef>
              <c:f>'3-Cash Flow Chart'!$E$64:$AN$64</c:f>
              <c:numCache>
                <c:formatCode>_(* #,##0_);_(* \(#,##0\);_(* "-"??_);_(@_)</c:formatCode>
                <c:ptCount val="36"/>
                <c:pt idx="0">
                  <c:v>385.05</c:v>
                </c:pt>
                <c:pt idx="1">
                  <c:v>482.71199999999999</c:v>
                </c:pt>
                <c:pt idx="2">
                  <c:v>700.13700000000006</c:v>
                </c:pt>
                <c:pt idx="3">
                  <c:v>2490.4899999999998</c:v>
                </c:pt>
                <c:pt idx="4">
                  <c:v>7236.706000000001</c:v>
                </c:pt>
                <c:pt idx="5">
                  <c:v>15228.861022000003</c:v>
                </c:pt>
                <c:pt idx="6">
                  <c:v>9126.9079999999994</c:v>
                </c:pt>
                <c:pt idx="7">
                  <c:v>2169.86052358803</c:v>
                </c:pt>
                <c:pt idx="8">
                  <c:v>3923.5494744892394</c:v>
                </c:pt>
                <c:pt idx="9">
                  <c:v>9426.0236539755515</c:v>
                </c:pt>
                <c:pt idx="10">
                  <c:v>506.75566315960111</c:v>
                </c:pt>
                <c:pt idx="11">
                  <c:v>6242.4551303142871</c:v>
                </c:pt>
                <c:pt idx="12">
                  <c:v>323.10262</c:v>
                </c:pt>
                <c:pt idx="13">
                  <c:v>525.50178000000005</c:v>
                </c:pt>
                <c:pt idx="14">
                  <c:v>721.10751000000005</c:v>
                </c:pt>
                <c:pt idx="15">
                  <c:v>2393.8979699999995</c:v>
                </c:pt>
                <c:pt idx="16">
                  <c:v>6922.8395799999998</c:v>
                </c:pt>
                <c:pt idx="17">
                  <c:v>14510.71925914</c:v>
                </c:pt>
                <c:pt idx="18">
                  <c:v>8734.6193999999996</c:v>
                </c:pt>
                <c:pt idx="19">
                  <c:v>2133.6688035880297</c:v>
                </c:pt>
                <c:pt idx="20">
                  <c:v>3738.60603155126</c:v>
                </c:pt>
                <c:pt idx="21">
                  <c:v>8970.9471204718739</c:v>
                </c:pt>
                <c:pt idx="22">
                  <c:v>500.79199148222455</c:v>
                </c:pt>
                <c:pt idx="23">
                  <c:v>5979.7987610930577</c:v>
                </c:pt>
                <c:pt idx="24">
                  <c:v>313.91452579999998</c:v>
                </c:pt>
                <c:pt idx="25">
                  <c:v>535.1951808</c:v>
                </c:pt>
                <c:pt idx="26">
                  <c:v>725.11189660000002</c:v>
                </c:pt>
                <c:pt idx="27">
                  <c:v>2396.2686409999997</c:v>
                </c:pt>
                <c:pt idx="28">
                  <c:v>6930.1052870000003</c:v>
                </c:pt>
                <c:pt idx="29">
                  <c:v>14515.045686539999</c:v>
                </c:pt>
                <c:pt idx="30">
                  <c:v>8738.9493480000019</c:v>
                </c:pt>
                <c:pt idx="31">
                  <c:v>2139.97282098803</c:v>
                </c:pt>
                <c:pt idx="32">
                  <c:v>3739.5076616951878</c:v>
                </c:pt>
                <c:pt idx="33">
                  <c:v>8972.3548875140095</c:v>
                </c:pt>
                <c:pt idx="34">
                  <c:v>503.24467848123868</c:v>
                </c:pt>
                <c:pt idx="35">
                  <c:v>5983.9491379715309</c:v>
                </c:pt>
              </c:numCache>
            </c:numRef>
          </c:val>
          <c:smooth val="0"/>
          <c:extLst>
            <c:ext xmlns:c16="http://schemas.microsoft.com/office/drawing/2014/chart" uri="{C3380CC4-5D6E-409C-BE32-E72D297353CC}">
              <c16:uniqueId val="{00000002-4CA6-4A93-85F0-F54C5DFFA8C9}"/>
            </c:ext>
          </c:extLst>
        </c:ser>
        <c:ser>
          <c:idx val="1"/>
          <c:order val="1"/>
          <c:tx>
            <c:strRef>
              <c:f>'3-Cash Flow Chart'!$D$82</c:f>
              <c:strCache>
                <c:ptCount val="1"/>
                <c:pt idx="0">
                  <c:v>Outflows</c:v>
                </c:pt>
              </c:strCache>
            </c:strRef>
          </c:tx>
          <c:spPr>
            <a:ln w="34925">
              <a:solidFill>
                <a:srgbClr val="FF0000"/>
              </a:solidFill>
              <a:prstDash val="dash"/>
            </a:ln>
          </c:spPr>
          <c:marker>
            <c:symbol val="none"/>
          </c:marker>
          <c:cat>
            <c:strRef>
              <c:f>'3-Cash Flow Chart'!$E$46:$AN$46</c:f>
              <c:strCache>
                <c:ptCount val="36"/>
                <c:pt idx="0">
                  <c:v>JUL-2019</c:v>
                </c:pt>
                <c:pt idx="1">
                  <c:v>AUG-2019</c:v>
                </c:pt>
                <c:pt idx="2">
                  <c:v>SEP-2019</c:v>
                </c:pt>
                <c:pt idx="3">
                  <c:v>OCT-2019</c:v>
                </c:pt>
                <c:pt idx="4">
                  <c:v>NOV-2019</c:v>
                </c:pt>
                <c:pt idx="5">
                  <c:v>DEC-2019</c:v>
                </c:pt>
                <c:pt idx="6">
                  <c:v>JAN-2020</c:v>
                </c:pt>
                <c:pt idx="7">
                  <c:v>FEB-2020</c:v>
                </c:pt>
                <c:pt idx="8">
                  <c:v>MAR-2020</c:v>
                </c:pt>
                <c:pt idx="9">
                  <c:v>APR-2020</c:v>
                </c:pt>
                <c:pt idx="10">
                  <c:v>MAY-2020</c:v>
                </c:pt>
                <c:pt idx="11">
                  <c:v>JUN-2020</c:v>
                </c:pt>
                <c:pt idx="12">
                  <c:v>JUL-2020</c:v>
                </c:pt>
                <c:pt idx="13">
                  <c:v>AUG-2020</c:v>
                </c:pt>
                <c:pt idx="14">
                  <c:v>SEP-2020</c:v>
                </c:pt>
                <c:pt idx="15">
                  <c:v>OCT-2020</c:v>
                </c:pt>
                <c:pt idx="16">
                  <c:v>NOV-2020</c:v>
                </c:pt>
                <c:pt idx="17">
                  <c:v>DEC-2020</c:v>
                </c:pt>
                <c:pt idx="18">
                  <c:v>JAN-2021</c:v>
                </c:pt>
                <c:pt idx="19">
                  <c:v>FEB-2021</c:v>
                </c:pt>
                <c:pt idx="20">
                  <c:v>MAR-2021</c:v>
                </c:pt>
                <c:pt idx="21">
                  <c:v>APR-2021</c:v>
                </c:pt>
                <c:pt idx="22">
                  <c:v>MAY-2021</c:v>
                </c:pt>
                <c:pt idx="23">
                  <c:v>JUN-2021</c:v>
                </c:pt>
                <c:pt idx="24">
                  <c:v>JUL-2021</c:v>
                </c:pt>
                <c:pt idx="25">
                  <c:v>AUG-2021</c:v>
                </c:pt>
                <c:pt idx="26">
                  <c:v>SEP-2021</c:v>
                </c:pt>
                <c:pt idx="27">
                  <c:v>OCT-2021</c:v>
                </c:pt>
                <c:pt idx="28">
                  <c:v>NOV-2021</c:v>
                </c:pt>
                <c:pt idx="29">
                  <c:v>DEC-2021</c:v>
                </c:pt>
                <c:pt idx="30">
                  <c:v>JAN-2022</c:v>
                </c:pt>
                <c:pt idx="31">
                  <c:v>FEB-2022</c:v>
                </c:pt>
                <c:pt idx="32">
                  <c:v>MAR-2022</c:v>
                </c:pt>
                <c:pt idx="33">
                  <c:v>APR-2022</c:v>
                </c:pt>
                <c:pt idx="34">
                  <c:v>MAY-2022</c:v>
                </c:pt>
                <c:pt idx="35">
                  <c:v>JUN-2022</c:v>
                </c:pt>
              </c:strCache>
            </c:strRef>
          </c:cat>
          <c:val>
            <c:numRef>
              <c:f>'3-Cash Flow Chart'!$E$82:$AN$82</c:f>
              <c:numCache>
                <c:formatCode>_(* #,##0_);_(* \(#,##0\);_(* "-"??_);_(@_)</c:formatCode>
                <c:ptCount val="36"/>
                <c:pt idx="0">
                  <c:v>3102.9670000000001</c:v>
                </c:pt>
                <c:pt idx="1">
                  <c:v>3023.7829999999999</c:v>
                </c:pt>
                <c:pt idx="2">
                  <c:v>2334.87</c:v>
                </c:pt>
                <c:pt idx="3">
                  <c:v>2226.172</c:v>
                </c:pt>
                <c:pt idx="4">
                  <c:v>2421.9319999999993</c:v>
                </c:pt>
                <c:pt idx="5">
                  <c:v>2222.8130000000001</c:v>
                </c:pt>
                <c:pt idx="6">
                  <c:v>3066.7580000000003</c:v>
                </c:pt>
                <c:pt idx="7">
                  <c:v>2247.7429999999999</c:v>
                </c:pt>
                <c:pt idx="8">
                  <c:v>3988.0595677903584</c:v>
                </c:pt>
                <c:pt idx="9">
                  <c:v>2433.2662147393248</c:v>
                </c:pt>
                <c:pt idx="10">
                  <c:v>3097.1420617869048</c:v>
                </c:pt>
                <c:pt idx="11">
                  <c:v>21021.089440195941</c:v>
                </c:pt>
                <c:pt idx="12">
                  <c:v>3248.8965599999997</c:v>
                </c:pt>
                <c:pt idx="13">
                  <c:v>3157.3101300000008</c:v>
                </c:pt>
                <c:pt idx="14">
                  <c:v>2430.5837700000002</c:v>
                </c:pt>
                <c:pt idx="15">
                  <c:v>2319.57195</c:v>
                </c:pt>
                <c:pt idx="16">
                  <c:v>2520.4994700000002</c:v>
                </c:pt>
                <c:pt idx="17">
                  <c:v>2320.1898299999998</c:v>
                </c:pt>
                <c:pt idx="18">
                  <c:v>3202.3304700000003</c:v>
                </c:pt>
                <c:pt idx="19">
                  <c:v>2342.7267900000006</c:v>
                </c:pt>
                <c:pt idx="20">
                  <c:v>4143.1702057135317</c:v>
                </c:pt>
                <c:pt idx="21">
                  <c:v>2535.1576954025309</c:v>
                </c:pt>
                <c:pt idx="22">
                  <c:v>3213.0086426386197</c:v>
                </c:pt>
                <c:pt idx="23">
                  <c:v>21505.086762205741</c:v>
                </c:pt>
                <c:pt idx="24">
                  <c:v>3401.9382222000004</c:v>
                </c:pt>
                <c:pt idx="25">
                  <c:v>3297.1603761000006</c:v>
                </c:pt>
                <c:pt idx="26">
                  <c:v>2530.6626339000004</c:v>
                </c:pt>
                <c:pt idx="27">
                  <c:v>2417.2837245000001</c:v>
                </c:pt>
                <c:pt idx="28">
                  <c:v>2623.5447308999996</c:v>
                </c:pt>
                <c:pt idx="29">
                  <c:v>2422.1602250999999</c:v>
                </c:pt>
                <c:pt idx="30">
                  <c:v>3344.3262549000005</c:v>
                </c:pt>
                <c:pt idx="31">
                  <c:v>2442.1117023000006</c:v>
                </c:pt>
                <c:pt idx="32">
                  <c:v>4305.1505287235359</c:v>
                </c:pt>
                <c:pt idx="33">
                  <c:v>2641.7483134974227</c:v>
                </c:pt>
                <c:pt idx="34">
                  <c:v>3333.8887420881665</c:v>
                </c:pt>
                <c:pt idx="35">
                  <c:v>22001.942807316023</c:v>
                </c:pt>
              </c:numCache>
            </c:numRef>
          </c:val>
          <c:smooth val="0"/>
          <c:extLst>
            <c:ext xmlns:c16="http://schemas.microsoft.com/office/drawing/2014/chart" uri="{C3380CC4-5D6E-409C-BE32-E72D297353CC}">
              <c16:uniqueId val="{00000003-4CA6-4A93-85F0-F54C5DFFA8C9}"/>
            </c:ext>
          </c:extLst>
        </c:ser>
        <c:dLbls>
          <c:showLegendKey val="0"/>
          <c:showVal val="0"/>
          <c:showCatName val="0"/>
          <c:showSerName val="0"/>
          <c:showPercent val="0"/>
          <c:showBubbleSize val="0"/>
        </c:dLbls>
        <c:marker val="1"/>
        <c:smooth val="0"/>
        <c:axId val="419184688"/>
        <c:axId val="419179200"/>
      </c:lineChart>
      <c:catAx>
        <c:axId val="419184688"/>
        <c:scaling>
          <c:orientation val="minMax"/>
        </c:scaling>
        <c:delete val="0"/>
        <c:axPos val="b"/>
        <c:majorGridlines/>
        <c:numFmt formatCode="General" sourceLinked="0"/>
        <c:majorTickMark val="none"/>
        <c:minorTickMark val="none"/>
        <c:tickLblPos val="nextTo"/>
        <c:crossAx val="419179200"/>
        <c:crosses val="autoZero"/>
        <c:auto val="1"/>
        <c:lblAlgn val="ctr"/>
        <c:lblOffset val="100"/>
        <c:noMultiLvlLbl val="0"/>
      </c:catAx>
      <c:valAx>
        <c:axId val="419179200"/>
        <c:scaling>
          <c:orientation val="minMax"/>
        </c:scaling>
        <c:delete val="0"/>
        <c:axPos val="l"/>
        <c:majorGridlines/>
        <c:title>
          <c:tx>
            <c:rich>
              <a:bodyPr/>
              <a:lstStyle/>
              <a:p>
                <a:pPr>
                  <a:defRPr sz="1800"/>
                </a:pPr>
                <a:r>
                  <a:rPr lang="en-US" sz="1800"/>
                  <a:t>$ THOUSANDS</a:t>
                </a:r>
              </a:p>
            </c:rich>
          </c:tx>
          <c:overlay val="0"/>
        </c:title>
        <c:numFmt formatCode="&quot;$&quot;#,##0" sourceLinked="0"/>
        <c:majorTickMark val="none"/>
        <c:minorTickMark val="none"/>
        <c:tickLblPos val="nextTo"/>
        <c:txPr>
          <a:bodyPr/>
          <a:lstStyle/>
          <a:p>
            <a:pPr>
              <a:defRPr sz="1600"/>
            </a:pPr>
            <a:endParaRPr lang="en-US"/>
          </a:p>
        </c:txPr>
        <c:crossAx val="419184688"/>
        <c:crosses val="autoZero"/>
        <c:crossBetween val="between"/>
      </c:valAx>
      <c:dTable>
        <c:showHorzBorder val="1"/>
        <c:showVertBorder val="1"/>
        <c:showOutline val="1"/>
        <c:showKeys val="1"/>
        <c:txPr>
          <a:bodyPr/>
          <a:lstStyle/>
          <a:p>
            <a:pPr rtl="0">
              <a:defRPr sz="1000"/>
            </a:pPr>
            <a:endParaRPr lang="en-US"/>
          </a:p>
        </c:txPr>
      </c:dTable>
      <c:spPr>
        <a:solidFill>
          <a:schemeClr val="bg1">
            <a:lumMod val="95000"/>
          </a:schemeClr>
        </a:solidFill>
      </c:spPr>
    </c:plotArea>
    <c:plotVisOnly val="1"/>
    <c:dispBlanksAs val="gap"/>
    <c:showDLblsOverMax val="0"/>
  </c:chart>
  <c:spPr>
    <a:solidFill>
      <a:schemeClr val="lt1"/>
    </a:solidFill>
    <a:ln w="25400" cap="flat" cmpd="sng" algn="ctr">
      <a:solidFill>
        <a:schemeClr val="dk1"/>
      </a:solidFill>
      <a:prstDash val="solid"/>
    </a:ln>
    <a:effectLst/>
  </c:spPr>
  <c:txPr>
    <a:bodyPr/>
    <a:lstStyle/>
    <a:p>
      <a:pPr>
        <a:defRPr sz="1200" b="1">
          <a:solidFill>
            <a:schemeClr val="dk1"/>
          </a:solidFill>
          <a:latin typeface="+mn-lt"/>
          <a:ea typeface="+mn-ea"/>
          <a:cs typeface="+mn-cs"/>
        </a:defRPr>
      </a:pPr>
      <a:endParaRPr lang="en-US"/>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38100</xdr:colOff>
      <xdr:row>4</xdr:row>
      <xdr:rowOff>47625</xdr:rowOff>
    </xdr:from>
    <xdr:to>
      <xdr:col>39</xdr:col>
      <xdr:colOff>542925</xdr:colOff>
      <xdr:row>38</xdr:row>
      <xdr:rowOff>161925</xdr:rowOff>
    </xdr:to>
    <xdr:graphicFrame macro="">
      <xdr:nvGraphicFramePr>
        <xdr:cNvPr id="2" name="Chart 1">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C:/Users/Chris/Desktop/MuniCast/Pittsburgh%20PA/MuniCast-Pittsburgh%20PA-WIP05301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1-Instructions"/>
      <sheetName val="2-Chart Gallery"/>
      <sheetName val="3-Summary"/>
      <sheetName val="4a-Monthly Charts"/>
      <sheetName val="4c-AcctType Summary"/>
      <sheetName val="4d-DeptGroup Summary"/>
      <sheetName val="5-Sensitivity Analysis"/>
      <sheetName val="6-Scenario Options"/>
      <sheetName val="7-Forecast Assumptions"/>
      <sheetName val="8-Statistical Analysis"/>
      <sheetName val="9-Trend Analysis-Acct Type"/>
      <sheetName val="10-Trend Analysis-Dept"/>
      <sheetName val="11-Revs-Exps-Transfers"/>
      <sheetName val="12-Fund Balances"/>
      <sheetName val="13-Capital Improvements"/>
      <sheetName val="14-Debt Service"/>
      <sheetName val="15-FTE Personnel"/>
      <sheetName val="16-Account Master"/>
    </sheetNames>
    <sheetDataSet>
      <sheetData sheetId="0"/>
      <sheetData sheetId="1" refreshError="1"/>
      <sheetData sheetId="2">
        <row r="99">
          <cell r="D99">
            <v>92.112166999999999</v>
          </cell>
        </row>
        <row r="100">
          <cell r="D100">
            <v>0.20631732255264115</v>
          </cell>
        </row>
        <row r="113">
          <cell r="D113">
            <v>462.56351464000016</v>
          </cell>
        </row>
        <row r="114">
          <cell r="D114">
            <v>446.45871640999945</v>
          </cell>
        </row>
        <row r="124">
          <cell r="D124">
            <v>132.37083142999998</v>
          </cell>
        </row>
        <row r="125">
          <cell r="D125" t="e">
            <v>#DIV/0!</v>
          </cell>
        </row>
        <row r="135">
          <cell r="D135">
            <v>70.753709010000009</v>
          </cell>
        </row>
        <row r="136">
          <cell r="D136" t="e">
            <v>#DIV/0!</v>
          </cell>
        </row>
        <row r="146">
          <cell r="D146">
            <v>52.152917710000004</v>
          </cell>
        </row>
        <row r="147">
          <cell r="D147" t="e">
            <v>#DIV/0!</v>
          </cell>
        </row>
        <row r="157">
          <cell r="D157">
            <v>47.843680949999992</v>
          </cell>
        </row>
        <row r="158">
          <cell r="D158" t="e">
            <v>#DIV/0!</v>
          </cell>
        </row>
        <row r="168">
          <cell r="D168">
            <v>180.48025052</v>
          </cell>
        </row>
        <row r="169">
          <cell r="D169">
            <v>0.40424846438490936</v>
          </cell>
        </row>
        <row r="179">
          <cell r="D179">
            <v>139.07869349999993</v>
          </cell>
        </row>
        <row r="180">
          <cell r="D180">
            <v>0.31151523844878604</v>
          </cell>
        </row>
      </sheetData>
      <sheetData sheetId="3" refreshError="1"/>
      <sheetData sheetId="4">
        <row r="766">
          <cell r="B766" t="str">
            <v>JANUARY</v>
          </cell>
        </row>
      </sheetData>
      <sheetData sheetId="5" refreshError="1"/>
      <sheetData sheetId="6" refreshError="1"/>
      <sheetData sheetId="7">
        <row r="83">
          <cell r="E83">
            <v>462563.51464000018</v>
          </cell>
        </row>
        <row r="84">
          <cell r="E84">
            <v>462563.51464000018</v>
          </cell>
        </row>
        <row r="85">
          <cell r="E85">
            <v>446458.71640999941</v>
          </cell>
        </row>
        <row r="86">
          <cell r="E86">
            <v>446458.71640999941</v>
          </cell>
        </row>
        <row r="89">
          <cell r="E89">
            <v>446458.71640999941</v>
          </cell>
        </row>
        <row r="90">
          <cell r="E90">
            <v>16104.798230000772</v>
          </cell>
        </row>
        <row r="104">
          <cell r="E104">
            <v>92112.167000000001</v>
          </cell>
        </row>
        <row r="105">
          <cell r="E105">
            <v>0</v>
          </cell>
        </row>
        <row r="106">
          <cell r="E106">
            <v>92112.167000000001</v>
          </cell>
        </row>
      </sheetData>
      <sheetData sheetId="8" refreshError="1"/>
      <sheetData sheetId="9">
        <row r="59">
          <cell r="B59" t="str">
            <v>ACCTTYPE</v>
          </cell>
        </row>
      </sheetData>
      <sheetData sheetId="10">
        <row r="7">
          <cell r="I7" t="str">
            <v>INDICATOR</v>
          </cell>
        </row>
      </sheetData>
      <sheetData sheetId="11">
        <row r="61">
          <cell r="D61">
            <v>47.843680949999992</v>
          </cell>
        </row>
        <row r="64">
          <cell r="D64">
            <v>47.843680949999992</v>
          </cell>
        </row>
        <row r="65">
          <cell r="D65">
            <v>47.843680949999992</v>
          </cell>
        </row>
        <row r="68">
          <cell r="D68">
            <v>0</v>
          </cell>
        </row>
        <row r="71">
          <cell r="D71">
            <v>156.25538784868169</v>
          </cell>
        </row>
        <row r="72">
          <cell r="D72">
            <v>156.25538784868169</v>
          </cell>
        </row>
      </sheetData>
      <sheetData sheetId="12">
        <row r="61">
          <cell r="D61">
            <v>0</v>
          </cell>
        </row>
        <row r="62">
          <cell r="D62">
            <v>4132.5986300000013</v>
          </cell>
        </row>
        <row r="65">
          <cell r="D65">
            <v>4132.5986300000013</v>
          </cell>
        </row>
        <row r="66">
          <cell r="D66">
            <v>4132.5986300000013</v>
          </cell>
        </row>
        <row r="69">
          <cell r="D69">
            <v>0</v>
          </cell>
        </row>
        <row r="72">
          <cell r="D72">
            <v>4132.5986300000013</v>
          </cell>
        </row>
        <row r="73">
          <cell r="D73">
            <v>1</v>
          </cell>
        </row>
      </sheetData>
      <sheetData sheetId="13">
        <row r="2">
          <cell r="H2" t="str">
            <v>MANUAL (TABLE A)</v>
          </cell>
        </row>
      </sheetData>
      <sheetData sheetId="14" refreshError="1"/>
      <sheetData sheetId="15" refreshError="1"/>
      <sheetData sheetId="16" refreshError="1"/>
      <sheetData sheetId="17" refreshError="1"/>
      <sheetData sheetId="18">
        <row r="6">
          <cell r="D6">
            <v>1</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municast.com/" TargetMode="Externa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B1:B49"/>
  <sheetViews>
    <sheetView tabSelected="1" workbookViewId="0">
      <pane ySplit="1" topLeftCell="A2" activePane="bottomLeft" state="frozen"/>
      <selection pane="bottomLeft" activeCell="B47" sqref="B47"/>
    </sheetView>
  </sheetViews>
  <sheetFormatPr defaultColWidth="8.6640625" defaultRowHeight="15" x14ac:dyDescent="0.25"/>
  <cols>
    <col min="1" max="1" width="3" style="63" customWidth="1"/>
    <col min="2" max="2" width="147.109375" style="66" customWidth="1"/>
    <col min="3" max="16384" width="8.6640625" style="63"/>
  </cols>
  <sheetData>
    <row r="1" spans="2:2" ht="15.6" x14ac:dyDescent="0.25">
      <c r="B1" s="67" t="s">
        <v>156</v>
      </c>
    </row>
    <row r="2" spans="2:2" ht="15.6" x14ac:dyDescent="0.25">
      <c r="B2" s="62"/>
    </row>
    <row r="3" spans="2:2" ht="105.6" x14ac:dyDescent="0.25">
      <c r="B3" s="78" t="s">
        <v>175</v>
      </c>
    </row>
    <row r="4" spans="2:2" x14ac:dyDescent="0.25">
      <c r="B4" s="78"/>
    </row>
    <row r="5" spans="2:2" ht="46.2" x14ac:dyDescent="0.25">
      <c r="B5" s="79" t="s">
        <v>140</v>
      </c>
    </row>
    <row r="6" spans="2:2" x14ac:dyDescent="0.25">
      <c r="B6" s="79"/>
    </row>
    <row r="7" spans="2:2" x14ac:dyDescent="0.25">
      <c r="B7" s="78" t="s">
        <v>148</v>
      </c>
    </row>
    <row r="8" spans="2:2" ht="15.6" thickBot="1" x14ac:dyDescent="0.3">
      <c r="B8" s="64"/>
    </row>
    <row r="9" spans="2:2" ht="15.6" x14ac:dyDescent="0.25">
      <c r="B9" s="130" t="s">
        <v>158</v>
      </c>
    </row>
    <row r="10" spans="2:2" ht="45.6" thickBot="1" x14ac:dyDescent="0.3">
      <c r="B10" s="129" t="s">
        <v>160</v>
      </c>
    </row>
    <row r="11" spans="2:2" ht="15.6" thickBot="1" x14ac:dyDescent="0.3">
      <c r="B11" s="64"/>
    </row>
    <row r="12" spans="2:2" ht="15.6" x14ac:dyDescent="0.25">
      <c r="B12" s="130" t="s">
        <v>157</v>
      </c>
    </row>
    <row r="13" spans="2:2" ht="60.6" thickBot="1" x14ac:dyDescent="0.3">
      <c r="B13" s="129" t="s">
        <v>168</v>
      </c>
    </row>
    <row r="14" spans="2:2" ht="15.6" thickBot="1" x14ac:dyDescent="0.3">
      <c r="B14" s="64"/>
    </row>
    <row r="15" spans="2:2" ht="15.6" x14ac:dyDescent="0.25">
      <c r="B15" s="130" t="s">
        <v>159</v>
      </c>
    </row>
    <row r="16" spans="2:2" ht="46.2" thickBot="1" x14ac:dyDescent="0.3">
      <c r="B16" s="129" t="s">
        <v>188</v>
      </c>
    </row>
    <row r="17" spans="2:2" ht="15.6" thickBot="1" x14ac:dyDescent="0.3">
      <c r="B17" s="64"/>
    </row>
    <row r="18" spans="2:2" ht="15.6" x14ac:dyDescent="0.25">
      <c r="B18" s="130" t="s">
        <v>163</v>
      </c>
    </row>
    <row r="19" spans="2:2" ht="60.6" thickBot="1" x14ac:dyDescent="0.3">
      <c r="B19" s="129" t="s">
        <v>169</v>
      </c>
    </row>
    <row r="20" spans="2:2" x14ac:dyDescent="0.25">
      <c r="B20" s="64"/>
    </row>
    <row r="21" spans="2:2" ht="15.6" x14ac:dyDescent="0.25">
      <c r="B21" s="65" t="s">
        <v>89</v>
      </c>
    </row>
    <row r="22" spans="2:2" ht="15.6" x14ac:dyDescent="0.25">
      <c r="B22" s="65"/>
    </row>
    <row r="23" spans="2:2" ht="15.6" x14ac:dyDescent="0.25">
      <c r="B23" s="131" t="s">
        <v>164</v>
      </c>
    </row>
    <row r="24" spans="2:2" ht="15.6" x14ac:dyDescent="0.25">
      <c r="B24" s="65"/>
    </row>
    <row r="25" spans="2:2" ht="15.6" x14ac:dyDescent="0.25">
      <c r="B25" s="64" t="s">
        <v>161</v>
      </c>
    </row>
    <row r="26" spans="2:2" x14ac:dyDescent="0.25">
      <c r="B26" s="64"/>
    </row>
    <row r="27" spans="2:2" ht="15.6" x14ac:dyDescent="0.25">
      <c r="B27" s="64" t="s">
        <v>162</v>
      </c>
    </row>
    <row r="28" spans="2:2" x14ac:dyDescent="0.25">
      <c r="B28" s="64"/>
    </row>
    <row r="29" spans="2:2" ht="46.8" x14ac:dyDescent="0.25">
      <c r="B29" s="65" t="s">
        <v>166</v>
      </c>
    </row>
    <row r="30" spans="2:2" ht="15.6" x14ac:dyDescent="0.25">
      <c r="B30" s="65"/>
    </row>
    <row r="31" spans="2:2" ht="15.6" x14ac:dyDescent="0.25">
      <c r="B31" s="65" t="s">
        <v>165</v>
      </c>
    </row>
    <row r="32" spans="2:2" ht="15.6" x14ac:dyDescent="0.25">
      <c r="B32" s="65"/>
    </row>
    <row r="33" spans="2:2" ht="45.6" x14ac:dyDescent="0.25">
      <c r="B33" s="65" t="s">
        <v>172</v>
      </c>
    </row>
    <row r="34" spans="2:2" ht="15.6" x14ac:dyDescent="0.25">
      <c r="B34" s="65"/>
    </row>
    <row r="35" spans="2:2" ht="30.6" x14ac:dyDescent="0.25">
      <c r="B35" s="65" t="s">
        <v>171</v>
      </c>
    </row>
    <row r="36" spans="2:2" ht="15.6" x14ac:dyDescent="0.25">
      <c r="B36" s="65"/>
    </row>
    <row r="37" spans="2:2" ht="45.6" x14ac:dyDescent="0.25">
      <c r="B37" s="65" t="s">
        <v>173</v>
      </c>
    </row>
    <row r="38" spans="2:2" ht="15.6" x14ac:dyDescent="0.25">
      <c r="B38" s="65"/>
    </row>
    <row r="39" spans="2:2" ht="45.6" x14ac:dyDescent="0.25">
      <c r="B39" s="65" t="s">
        <v>186</v>
      </c>
    </row>
    <row r="40" spans="2:2" ht="15.6" x14ac:dyDescent="0.25">
      <c r="B40" s="65"/>
    </row>
    <row r="41" spans="2:2" ht="31.2" x14ac:dyDescent="0.25">
      <c r="B41" s="65" t="s">
        <v>187</v>
      </c>
    </row>
    <row r="42" spans="2:2" ht="15.6" x14ac:dyDescent="0.25">
      <c r="B42" s="65"/>
    </row>
    <row r="43" spans="2:2" ht="15.6" x14ac:dyDescent="0.25">
      <c r="B43" s="65" t="s">
        <v>90</v>
      </c>
    </row>
    <row r="44" spans="2:2" ht="30.6" x14ac:dyDescent="0.25">
      <c r="B44" s="64" t="s">
        <v>167</v>
      </c>
    </row>
    <row r="45" spans="2:2" x14ac:dyDescent="0.25">
      <c r="B45" s="64"/>
    </row>
    <row r="46" spans="2:2" ht="15.6" x14ac:dyDescent="0.25">
      <c r="B46" s="62" t="s">
        <v>91</v>
      </c>
    </row>
    <row r="47" spans="2:2" ht="30" x14ac:dyDescent="0.25">
      <c r="B47" s="64" t="s">
        <v>141</v>
      </c>
    </row>
    <row r="49" spans="2:2" x14ac:dyDescent="0.25">
      <c r="B49" s="68"/>
    </row>
  </sheetData>
  <sheetProtection algorithmName="SHA-512" hashValue="/pipek72l+NomqxlvXMPZGKOo+nXteNOBMJEd21JRef91HML93eaeAbVPKHc2PLQH7KZaOK0bsM8I7K3GhyfEg==" saltValue="eLdJffi4ePJB+aOiKXfhcg==" spinCount="100000" sheet="1" objects="1" scenarios="1"/>
  <hyperlinks>
    <hyperlink ref="B5" r:id="rId1" display="http://www.municast.com/" xr:uid="{00000000-0004-0000-0000-000000000000}"/>
  </hyperlinks>
  <pageMargins left="0.7" right="0.7" top="0.75" bottom="0.75" header="0.3" footer="0.3"/>
  <pageSetup scale="56" orientation="portrait" r:id="rId2"/>
  <headerFooter>
    <oddHeader>&amp;F</oddHeader>
    <oddFooter>&amp;C&amp;A&amp;R&amp;N</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AA256"/>
  <sheetViews>
    <sheetView workbookViewId="0">
      <pane ySplit="4" topLeftCell="A5" activePane="bottomLeft" state="frozen"/>
      <selection pane="bottomLeft" activeCell="C1" sqref="C1"/>
    </sheetView>
  </sheetViews>
  <sheetFormatPr defaultColWidth="8.6640625" defaultRowHeight="14.4" x14ac:dyDescent="0.3"/>
  <cols>
    <col min="1" max="1" width="34.6640625" style="4" customWidth="1"/>
    <col min="2" max="2" width="13.109375" style="4" customWidth="1"/>
    <col min="3" max="7" width="12.6640625" style="4" customWidth="1"/>
    <col min="8" max="8" width="14.21875" style="4" customWidth="1"/>
    <col min="9" max="14" width="12.6640625" style="4" customWidth="1"/>
    <col min="15" max="15" width="7.88671875" style="4" customWidth="1"/>
    <col min="16" max="16" width="13.6640625" style="4" bestFit="1" customWidth="1"/>
    <col min="17" max="17" width="10" style="4" customWidth="1"/>
    <col min="18" max="16384" width="8.6640625" style="4"/>
  </cols>
  <sheetData>
    <row r="1" spans="1:27" ht="16.2" thickBot="1" x14ac:dyDescent="0.35">
      <c r="A1" s="36" t="s">
        <v>5</v>
      </c>
      <c r="B1" s="75" t="s">
        <v>128</v>
      </c>
      <c r="D1" s="37" t="s">
        <v>11</v>
      </c>
      <c r="E1" s="37"/>
      <c r="F1" s="37"/>
      <c r="G1" s="37"/>
    </row>
    <row r="2" spans="1:27" ht="15" thickBot="1" x14ac:dyDescent="0.35">
      <c r="A2" s="11" t="s">
        <v>153</v>
      </c>
      <c r="B2" s="128" t="s">
        <v>121</v>
      </c>
    </row>
    <row r="3" spans="1:27" ht="15" thickBot="1" x14ac:dyDescent="0.35">
      <c r="A3" s="11" t="s">
        <v>154</v>
      </c>
      <c r="B3" s="141" t="s">
        <v>155</v>
      </c>
      <c r="C3" s="142"/>
    </row>
    <row r="4" spans="1:27" x14ac:dyDescent="0.3">
      <c r="A4" s="10" t="s">
        <v>177</v>
      </c>
      <c r="B4" s="10"/>
    </row>
    <row r="6" spans="1:27" x14ac:dyDescent="0.3">
      <c r="A6" s="37" t="s">
        <v>182</v>
      </c>
      <c r="B6" s="37"/>
      <c r="C6" s="42"/>
      <c r="D6" s="42"/>
    </row>
    <row r="7" spans="1:27" x14ac:dyDescent="0.3">
      <c r="A7" s="38"/>
      <c r="B7" s="39" t="str">
        <f>CONCATENATE("TOTAL-",(RIGHT(B$89,4)-1))</f>
        <v>TOTAL-2019</v>
      </c>
      <c r="C7" s="39" t="str">
        <f>CONCATENATE(LEFT(C$89,4),(RIGHT(C$89,4)-1))</f>
        <v>JUL-2018</v>
      </c>
      <c r="D7" s="39" t="str">
        <f t="shared" ref="D7:N7" si="0">CONCATENATE(LEFT(D$89,4),(RIGHT(D$89,4)-1))</f>
        <v>AUG-2018</v>
      </c>
      <c r="E7" s="39" t="str">
        <f t="shared" si="0"/>
        <v>SEP-2018</v>
      </c>
      <c r="F7" s="39" t="str">
        <f t="shared" si="0"/>
        <v>OCT-2018</v>
      </c>
      <c r="G7" s="39" t="str">
        <f t="shared" si="0"/>
        <v>NOV-2018</v>
      </c>
      <c r="H7" s="39" t="str">
        <f t="shared" si="0"/>
        <v>DEC-2018</v>
      </c>
      <c r="I7" s="39" t="str">
        <f t="shared" si="0"/>
        <v>JAN-2019</v>
      </c>
      <c r="J7" s="39" t="str">
        <f t="shared" si="0"/>
        <v>FEB-2019</v>
      </c>
      <c r="K7" s="39" t="str">
        <f t="shared" si="0"/>
        <v>MAR-2019</v>
      </c>
      <c r="L7" s="39" t="str">
        <f t="shared" si="0"/>
        <v>APR-2019</v>
      </c>
      <c r="M7" s="39" t="str">
        <f t="shared" si="0"/>
        <v>MAY-2019</v>
      </c>
      <c r="N7" s="39" t="str">
        <f t="shared" si="0"/>
        <v>JUN-2019</v>
      </c>
    </row>
    <row r="8" spans="1:27" x14ac:dyDescent="0.3">
      <c r="A8" s="10" t="s">
        <v>6</v>
      </c>
      <c r="B8" s="10"/>
    </row>
    <row r="9" spans="1:27" x14ac:dyDescent="0.3">
      <c r="A9" s="73" t="s">
        <v>19</v>
      </c>
      <c r="B9" s="102">
        <f>SUM(C9:N9)</f>
        <v>54666392</v>
      </c>
      <c r="C9" s="103">
        <v>289010</v>
      </c>
      <c r="D9" s="103">
        <v>90975</v>
      </c>
      <c r="E9" s="103">
        <v>58434</v>
      </c>
      <c r="F9" s="103">
        <v>1996214</v>
      </c>
      <c r="G9" s="103">
        <v>6516678</v>
      </c>
      <c r="H9" s="103">
        <v>6814672</v>
      </c>
      <c r="I9" s="103">
        <v>15070408</v>
      </c>
      <c r="J9" s="103">
        <v>1309619</v>
      </c>
      <c r="K9" s="103">
        <v>3749686</v>
      </c>
      <c r="L9" s="103">
        <v>11643556</v>
      </c>
      <c r="M9" s="103">
        <v>263026</v>
      </c>
      <c r="N9" s="103">
        <v>6864114</v>
      </c>
      <c r="P9" s="35"/>
      <c r="Q9" s="35"/>
      <c r="R9" s="35"/>
      <c r="S9" s="35"/>
      <c r="T9" s="35"/>
      <c r="U9" s="35"/>
      <c r="V9" s="35"/>
      <c r="W9" s="35"/>
      <c r="X9" s="35"/>
      <c r="Y9" s="35"/>
      <c r="Z9" s="35"/>
      <c r="AA9" s="35"/>
    </row>
    <row r="10" spans="1:27" x14ac:dyDescent="0.3">
      <c r="A10" s="73" t="s">
        <v>189</v>
      </c>
      <c r="B10" s="102">
        <f t="shared" ref="B10:B25" si="1">SUM(C10:N10)</f>
        <v>217063</v>
      </c>
      <c r="C10" s="103">
        <v>1836</v>
      </c>
      <c r="D10" s="103">
        <v>3291</v>
      </c>
      <c r="E10" s="103">
        <v>916</v>
      </c>
      <c r="F10" s="103">
        <v>3378</v>
      </c>
      <c r="G10" s="103">
        <v>1588</v>
      </c>
      <c r="H10" s="103">
        <v>70852</v>
      </c>
      <c r="I10" s="103">
        <v>31559</v>
      </c>
      <c r="J10" s="103">
        <v>317</v>
      </c>
      <c r="K10" s="103">
        <v>4852</v>
      </c>
      <c r="L10" s="103">
        <v>0</v>
      </c>
      <c r="M10" s="103">
        <v>67395</v>
      </c>
      <c r="N10" s="103">
        <v>31079</v>
      </c>
      <c r="P10" s="35"/>
      <c r="Q10" s="35"/>
      <c r="R10" s="35"/>
      <c r="S10" s="35"/>
      <c r="T10" s="35"/>
      <c r="U10" s="35"/>
      <c r="V10" s="35"/>
      <c r="W10" s="35"/>
      <c r="X10" s="35"/>
      <c r="Y10" s="35"/>
      <c r="Z10" s="35"/>
      <c r="AA10" s="35"/>
    </row>
    <row r="11" spans="1:27" x14ac:dyDescent="0.3">
      <c r="A11" s="73" t="s">
        <v>190</v>
      </c>
      <c r="B11" s="102">
        <f t="shared" si="1"/>
        <v>620870</v>
      </c>
      <c r="C11" s="103">
        <v>96465</v>
      </c>
      <c r="D11" s="103">
        <v>92958</v>
      </c>
      <c r="E11" s="103">
        <v>0</v>
      </c>
      <c r="F11" s="103">
        <v>0</v>
      </c>
      <c r="G11" s="103">
        <v>0</v>
      </c>
      <c r="H11" s="103">
        <v>0</v>
      </c>
      <c r="I11" s="103">
        <v>0</v>
      </c>
      <c r="J11" s="103">
        <v>34523</v>
      </c>
      <c r="K11" s="103">
        <v>0</v>
      </c>
      <c r="L11" s="103">
        <v>300000</v>
      </c>
      <c r="M11" s="103">
        <v>96924</v>
      </c>
      <c r="N11" s="103">
        <v>0</v>
      </c>
      <c r="P11" s="35"/>
      <c r="Q11" s="35"/>
      <c r="R11" s="35"/>
      <c r="S11" s="35"/>
      <c r="T11" s="35"/>
      <c r="U11" s="35"/>
      <c r="V11" s="35"/>
      <c r="W11" s="35"/>
      <c r="X11" s="35"/>
      <c r="Y11" s="35"/>
      <c r="Z11" s="35"/>
      <c r="AA11" s="35"/>
    </row>
    <row r="12" spans="1:27" x14ac:dyDescent="0.3">
      <c r="A12" s="73" t="s">
        <v>191</v>
      </c>
      <c r="B12" s="102">
        <f t="shared" si="1"/>
        <v>3695537</v>
      </c>
      <c r="C12" s="103">
        <v>8855</v>
      </c>
      <c r="D12" s="103">
        <v>238343</v>
      </c>
      <c r="E12" s="103">
        <v>207164</v>
      </c>
      <c r="F12" s="103">
        <v>231930</v>
      </c>
      <c r="G12" s="103">
        <v>190323</v>
      </c>
      <c r="H12" s="103">
        <v>98822</v>
      </c>
      <c r="I12" s="103">
        <v>342090</v>
      </c>
      <c r="J12" s="103">
        <v>226741</v>
      </c>
      <c r="K12" s="103">
        <v>142166</v>
      </c>
      <c r="L12" s="103">
        <v>270369</v>
      </c>
      <c r="M12" s="103">
        <v>175003</v>
      </c>
      <c r="N12" s="103">
        <v>1563731</v>
      </c>
      <c r="P12" s="35"/>
      <c r="Q12" s="35"/>
      <c r="R12" s="35"/>
      <c r="S12" s="35"/>
      <c r="T12" s="35"/>
      <c r="U12" s="35"/>
      <c r="V12" s="35"/>
      <c r="W12" s="35"/>
      <c r="X12" s="35"/>
      <c r="Y12" s="35"/>
      <c r="Z12" s="35"/>
      <c r="AA12" s="35"/>
    </row>
    <row r="13" spans="1:27" x14ac:dyDescent="0.3">
      <c r="A13" s="73" t="s">
        <v>192</v>
      </c>
      <c r="B13" s="102">
        <f t="shared" si="1"/>
        <v>2251699</v>
      </c>
      <c r="C13" s="103">
        <v>39850</v>
      </c>
      <c r="D13" s="103">
        <v>2634</v>
      </c>
      <c r="E13" s="103">
        <v>376844</v>
      </c>
      <c r="F13" s="103">
        <v>270781</v>
      </c>
      <c r="G13" s="103">
        <v>3697</v>
      </c>
      <c r="H13" s="103">
        <v>21127</v>
      </c>
      <c r="I13" s="103">
        <v>9384</v>
      </c>
      <c r="J13" s="103">
        <v>80860</v>
      </c>
      <c r="K13" s="103">
        <v>54758</v>
      </c>
      <c r="L13" s="103">
        <v>48212</v>
      </c>
      <c r="M13" s="103">
        <v>33210</v>
      </c>
      <c r="N13" s="103">
        <v>1310342</v>
      </c>
      <c r="P13" s="35"/>
      <c r="Q13" s="35"/>
      <c r="R13" s="35"/>
      <c r="S13" s="35"/>
      <c r="T13" s="35"/>
      <c r="U13" s="35"/>
      <c r="V13" s="35"/>
      <c r="W13" s="35"/>
      <c r="X13" s="35"/>
      <c r="Y13" s="35"/>
      <c r="Z13" s="35"/>
      <c r="AA13" s="35"/>
    </row>
    <row r="14" spans="1:27" x14ac:dyDescent="0.3">
      <c r="A14" s="73" t="s">
        <v>193</v>
      </c>
      <c r="B14" s="102">
        <f t="shared" si="1"/>
        <v>1988624</v>
      </c>
      <c r="C14" s="103">
        <v>82579</v>
      </c>
      <c r="D14" s="103">
        <v>77540</v>
      </c>
      <c r="E14" s="103">
        <v>71140</v>
      </c>
      <c r="F14" s="103">
        <v>149202</v>
      </c>
      <c r="G14" s="103">
        <v>67268</v>
      </c>
      <c r="H14" s="103">
        <v>177161</v>
      </c>
      <c r="I14" s="103">
        <v>164416</v>
      </c>
      <c r="J14" s="103">
        <v>127914</v>
      </c>
      <c r="K14" s="103">
        <v>104450</v>
      </c>
      <c r="L14" s="103">
        <v>121675</v>
      </c>
      <c r="M14" s="103">
        <v>124576</v>
      </c>
      <c r="N14" s="103">
        <v>720703</v>
      </c>
      <c r="P14" s="35"/>
      <c r="Q14" s="35"/>
      <c r="R14" s="35"/>
      <c r="S14" s="35"/>
      <c r="T14" s="35"/>
      <c r="U14" s="35"/>
      <c r="V14" s="35"/>
      <c r="W14" s="35"/>
      <c r="X14" s="35"/>
      <c r="Y14" s="35"/>
      <c r="Z14" s="35"/>
      <c r="AA14" s="35"/>
    </row>
    <row r="15" spans="1:27" x14ac:dyDescent="0.3">
      <c r="A15" s="73" t="s">
        <v>194</v>
      </c>
      <c r="B15" s="102">
        <f t="shared" si="1"/>
        <v>0</v>
      </c>
      <c r="C15" s="103"/>
      <c r="D15" s="103"/>
      <c r="E15" s="103"/>
      <c r="F15" s="103"/>
      <c r="G15" s="103"/>
      <c r="H15" s="103"/>
      <c r="I15" s="103"/>
      <c r="J15" s="103"/>
      <c r="K15" s="103"/>
      <c r="L15" s="103"/>
      <c r="M15" s="103"/>
      <c r="N15" s="103"/>
      <c r="P15" s="35"/>
      <c r="Q15" s="35"/>
      <c r="R15" s="35"/>
      <c r="S15" s="35"/>
      <c r="T15" s="35"/>
      <c r="U15" s="35"/>
      <c r="V15" s="35"/>
      <c r="W15" s="35"/>
      <c r="X15" s="35"/>
      <c r="Y15" s="35"/>
      <c r="Z15" s="35"/>
      <c r="AA15" s="35"/>
    </row>
    <row r="16" spans="1:27" x14ac:dyDescent="0.3">
      <c r="A16" s="73" t="s">
        <v>195</v>
      </c>
      <c r="B16" s="102">
        <f t="shared" si="1"/>
        <v>0</v>
      </c>
      <c r="C16" s="103"/>
      <c r="D16" s="103"/>
      <c r="E16" s="103"/>
      <c r="F16" s="103"/>
      <c r="G16" s="103"/>
      <c r="H16" s="103"/>
      <c r="I16" s="103"/>
      <c r="J16" s="103"/>
      <c r="K16" s="103"/>
      <c r="L16" s="103"/>
      <c r="M16" s="103"/>
      <c r="N16" s="103"/>
      <c r="P16" s="35"/>
      <c r="Q16" s="35"/>
      <c r="R16" s="35"/>
      <c r="S16" s="35"/>
      <c r="T16" s="35"/>
      <c r="U16" s="35"/>
      <c r="V16" s="35"/>
      <c r="W16" s="35"/>
      <c r="X16" s="35"/>
      <c r="Y16" s="35"/>
      <c r="Z16" s="35"/>
      <c r="AA16" s="35"/>
    </row>
    <row r="17" spans="1:27" x14ac:dyDescent="0.3">
      <c r="A17" s="73" t="s">
        <v>196</v>
      </c>
      <c r="B17" s="102">
        <f t="shared" si="1"/>
        <v>0</v>
      </c>
      <c r="C17" s="103"/>
      <c r="D17" s="103"/>
      <c r="E17" s="103"/>
      <c r="F17" s="103"/>
      <c r="G17" s="103"/>
      <c r="H17" s="103"/>
      <c r="I17" s="103"/>
      <c r="J17" s="103"/>
      <c r="K17" s="103"/>
      <c r="L17" s="103"/>
      <c r="M17" s="103"/>
      <c r="N17" s="103"/>
      <c r="P17" s="35"/>
      <c r="Q17" s="35"/>
      <c r="R17" s="35"/>
      <c r="S17" s="35"/>
      <c r="T17" s="35"/>
      <c r="U17" s="35"/>
      <c r="V17" s="35"/>
      <c r="W17" s="35"/>
      <c r="X17" s="35"/>
      <c r="Y17" s="35"/>
      <c r="Z17" s="35"/>
      <c r="AA17" s="35"/>
    </row>
    <row r="18" spans="1:27" x14ac:dyDescent="0.3">
      <c r="A18" s="73" t="s">
        <v>197</v>
      </c>
      <c r="B18" s="102">
        <f t="shared" si="1"/>
        <v>0</v>
      </c>
      <c r="C18" s="103"/>
      <c r="D18" s="103"/>
      <c r="E18" s="103"/>
      <c r="F18" s="103"/>
      <c r="G18" s="103"/>
      <c r="H18" s="103"/>
      <c r="I18" s="103"/>
      <c r="J18" s="103"/>
      <c r="K18" s="103"/>
      <c r="L18" s="103"/>
      <c r="M18" s="103"/>
      <c r="N18" s="103"/>
      <c r="P18" s="35"/>
      <c r="Q18" s="35"/>
      <c r="R18" s="35"/>
      <c r="S18" s="35"/>
      <c r="T18" s="35"/>
      <c r="U18" s="35"/>
      <c r="V18" s="35"/>
      <c r="W18" s="35"/>
      <c r="X18" s="35"/>
      <c r="Y18" s="35"/>
      <c r="Z18" s="35"/>
      <c r="AA18" s="35"/>
    </row>
    <row r="19" spans="1:27" x14ac:dyDescent="0.3">
      <c r="A19" s="73" t="s">
        <v>198</v>
      </c>
      <c r="B19" s="102">
        <f t="shared" si="1"/>
        <v>0</v>
      </c>
      <c r="C19" s="103"/>
      <c r="D19" s="103"/>
      <c r="E19" s="103"/>
      <c r="F19" s="103"/>
      <c r="G19" s="103"/>
      <c r="H19" s="103"/>
      <c r="I19" s="103"/>
      <c r="J19" s="103"/>
      <c r="K19" s="103"/>
      <c r="L19" s="103"/>
      <c r="M19" s="103"/>
      <c r="N19" s="103"/>
      <c r="P19" s="35"/>
      <c r="Q19" s="35"/>
      <c r="R19" s="35"/>
      <c r="S19" s="35"/>
      <c r="T19" s="35"/>
      <c r="U19" s="35"/>
      <c r="V19" s="35"/>
      <c r="W19" s="35"/>
      <c r="X19" s="35"/>
      <c r="Y19" s="35"/>
      <c r="Z19" s="35"/>
      <c r="AA19" s="35"/>
    </row>
    <row r="20" spans="1:27" x14ac:dyDescent="0.3">
      <c r="A20" s="73" t="s">
        <v>199</v>
      </c>
      <c r="B20" s="102">
        <f t="shared" si="1"/>
        <v>0</v>
      </c>
      <c r="C20" s="103"/>
      <c r="D20" s="103"/>
      <c r="E20" s="103"/>
      <c r="F20" s="103"/>
      <c r="G20" s="103"/>
      <c r="H20" s="103"/>
      <c r="I20" s="103"/>
      <c r="J20" s="103"/>
      <c r="K20" s="103"/>
      <c r="L20" s="103"/>
      <c r="M20" s="103"/>
      <c r="N20" s="103"/>
      <c r="P20" s="35"/>
      <c r="Q20" s="35"/>
      <c r="R20" s="35"/>
      <c r="S20" s="35"/>
      <c r="T20" s="35"/>
      <c r="U20" s="35"/>
      <c r="V20" s="35"/>
      <c r="W20" s="35"/>
      <c r="X20" s="35"/>
      <c r="Y20" s="35"/>
      <c r="Z20" s="35"/>
      <c r="AA20" s="35"/>
    </row>
    <row r="21" spans="1:27" x14ac:dyDescent="0.3">
      <c r="A21" s="73" t="s">
        <v>200</v>
      </c>
      <c r="B21" s="102">
        <f t="shared" si="1"/>
        <v>0</v>
      </c>
      <c r="C21" s="103"/>
      <c r="D21" s="103"/>
      <c r="E21" s="103"/>
      <c r="F21" s="103"/>
      <c r="G21" s="103"/>
      <c r="H21" s="103"/>
      <c r="I21" s="103"/>
      <c r="J21" s="103"/>
      <c r="K21" s="103"/>
      <c r="L21" s="103"/>
      <c r="M21" s="103"/>
      <c r="N21" s="103"/>
      <c r="P21" s="35"/>
      <c r="Q21" s="35"/>
      <c r="R21" s="35"/>
      <c r="S21" s="35"/>
      <c r="T21" s="35"/>
      <c r="U21" s="35"/>
      <c r="V21" s="35"/>
      <c r="W21" s="35"/>
      <c r="X21" s="35"/>
      <c r="Y21" s="35"/>
      <c r="Z21" s="35"/>
      <c r="AA21" s="35"/>
    </row>
    <row r="22" spans="1:27" x14ac:dyDescent="0.3">
      <c r="A22" s="73" t="s">
        <v>201</v>
      </c>
      <c r="B22" s="102">
        <f t="shared" si="1"/>
        <v>0</v>
      </c>
      <c r="C22" s="103"/>
      <c r="D22" s="103"/>
      <c r="E22" s="103"/>
      <c r="F22" s="103"/>
      <c r="G22" s="103"/>
      <c r="H22" s="103"/>
      <c r="I22" s="103"/>
      <c r="J22" s="103"/>
      <c r="K22" s="103"/>
      <c r="L22" s="103"/>
      <c r="M22" s="103"/>
      <c r="N22" s="103"/>
      <c r="P22" s="35"/>
      <c r="Q22" s="35"/>
      <c r="R22" s="35"/>
      <c r="S22" s="35"/>
      <c r="T22" s="35"/>
      <c r="U22" s="35"/>
      <c r="V22" s="35"/>
      <c r="W22" s="35"/>
      <c r="X22" s="35"/>
      <c r="Y22" s="35"/>
      <c r="Z22" s="35"/>
      <c r="AA22" s="35"/>
    </row>
    <row r="23" spans="1:27" x14ac:dyDescent="0.3">
      <c r="A23" s="73" t="s">
        <v>202</v>
      </c>
      <c r="B23" s="102">
        <f t="shared" ref="B23:B24" si="2">SUM(C23:N23)</f>
        <v>0</v>
      </c>
      <c r="C23" s="103"/>
      <c r="D23" s="103"/>
      <c r="E23" s="103"/>
      <c r="F23" s="103"/>
      <c r="G23" s="103"/>
      <c r="H23" s="103"/>
      <c r="I23" s="103"/>
      <c r="J23" s="103"/>
      <c r="K23" s="103"/>
      <c r="L23" s="103"/>
      <c r="M23" s="103"/>
      <c r="N23" s="103"/>
      <c r="P23" s="35"/>
      <c r="Q23" s="35"/>
      <c r="R23" s="35"/>
      <c r="S23" s="35"/>
      <c r="T23" s="35"/>
      <c r="U23" s="35"/>
      <c r="V23" s="35"/>
      <c r="W23" s="35"/>
      <c r="X23" s="35"/>
      <c r="Y23" s="35"/>
      <c r="Z23" s="35"/>
      <c r="AA23" s="35"/>
    </row>
    <row r="24" spans="1:27" x14ac:dyDescent="0.3">
      <c r="A24" s="73" t="s">
        <v>203</v>
      </c>
      <c r="B24" s="102">
        <f t="shared" si="2"/>
        <v>0</v>
      </c>
      <c r="C24" s="103"/>
      <c r="D24" s="103"/>
      <c r="E24" s="103"/>
      <c r="F24" s="103"/>
      <c r="G24" s="103"/>
      <c r="H24" s="103"/>
      <c r="I24" s="103"/>
      <c r="J24" s="103"/>
      <c r="K24" s="103"/>
      <c r="L24" s="103"/>
      <c r="M24" s="103"/>
      <c r="N24" s="103"/>
      <c r="P24" s="35"/>
      <c r="Q24" s="35"/>
      <c r="R24" s="35"/>
      <c r="S24" s="35"/>
      <c r="T24" s="35"/>
      <c r="U24" s="35"/>
      <c r="V24" s="35"/>
      <c r="W24" s="35"/>
      <c r="X24" s="35"/>
      <c r="Y24" s="35"/>
      <c r="Z24" s="35"/>
      <c r="AA24" s="35"/>
    </row>
    <row r="25" spans="1:27" x14ac:dyDescent="0.3">
      <c r="A25" s="73" t="s">
        <v>204</v>
      </c>
      <c r="B25" s="102">
        <f t="shared" si="1"/>
        <v>0</v>
      </c>
      <c r="C25" s="103"/>
      <c r="D25" s="103"/>
      <c r="E25" s="103"/>
      <c r="F25" s="103"/>
      <c r="G25" s="103"/>
      <c r="H25" s="103"/>
      <c r="I25" s="103"/>
      <c r="J25" s="103"/>
      <c r="K25" s="103"/>
      <c r="L25" s="103"/>
      <c r="M25" s="103"/>
      <c r="N25" s="103"/>
      <c r="P25" s="35"/>
      <c r="Q25" s="35"/>
      <c r="R25" s="35"/>
      <c r="S25" s="35"/>
      <c r="T25" s="35"/>
      <c r="U25" s="35"/>
      <c r="V25" s="35"/>
      <c r="W25" s="35"/>
      <c r="X25" s="35"/>
      <c r="Y25" s="35"/>
      <c r="Z25" s="35"/>
      <c r="AA25" s="35"/>
    </row>
    <row r="26" spans="1:27" x14ac:dyDescent="0.3">
      <c r="A26" s="40" t="s">
        <v>8</v>
      </c>
      <c r="B26" s="104">
        <f t="shared" ref="B26:N26" si="3">SUM(B9:B25)</f>
        <v>63440185</v>
      </c>
      <c r="C26" s="104">
        <f t="shared" si="3"/>
        <v>518595</v>
      </c>
      <c r="D26" s="104">
        <f t="shared" si="3"/>
        <v>505741</v>
      </c>
      <c r="E26" s="104">
        <f t="shared" si="3"/>
        <v>714498</v>
      </c>
      <c r="F26" s="104">
        <f t="shared" si="3"/>
        <v>2651505</v>
      </c>
      <c r="G26" s="104">
        <f t="shared" si="3"/>
        <v>6779554</v>
      </c>
      <c r="H26" s="104">
        <f t="shared" si="3"/>
        <v>7182634</v>
      </c>
      <c r="I26" s="104">
        <f t="shared" si="3"/>
        <v>15617857</v>
      </c>
      <c r="J26" s="104">
        <f t="shared" si="3"/>
        <v>1779974</v>
      </c>
      <c r="K26" s="104">
        <f t="shared" si="3"/>
        <v>4055912</v>
      </c>
      <c r="L26" s="104">
        <f t="shared" si="3"/>
        <v>12383812</v>
      </c>
      <c r="M26" s="104">
        <f t="shared" si="3"/>
        <v>760134</v>
      </c>
      <c r="N26" s="104">
        <f t="shared" si="3"/>
        <v>10489969</v>
      </c>
    </row>
    <row r="27" spans="1:27" x14ac:dyDescent="0.3">
      <c r="A27" s="10" t="s">
        <v>7</v>
      </c>
      <c r="B27" s="105"/>
      <c r="C27" s="106"/>
      <c r="D27" s="106"/>
      <c r="E27" s="106"/>
      <c r="F27" s="106"/>
      <c r="G27" s="106"/>
      <c r="H27" s="106"/>
      <c r="I27" s="106"/>
      <c r="J27" s="106"/>
      <c r="K27" s="106"/>
      <c r="L27" s="106"/>
      <c r="M27" s="106"/>
      <c r="N27" s="106"/>
    </row>
    <row r="28" spans="1:27" x14ac:dyDescent="0.3">
      <c r="A28" s="73" t="s">
        <v>205</v>
      </c>
      <c r="B28" s="102">
        <f t="shared" ref="B28:B31" si="4">SUM(C28:N28)</f>
        <v>15430483</v>
      </c>
      <c r="C28" s="103">
        <v>583797</v>
      </c>
      <c r="D28" s="103">
        <v>1679196</v>
      </c>
      <c r="E28" s="103">
        <v>1095710</v>
      </c>
      <c r="F28" s="103">
        <v>1162045</v>
      </c>
      <c r="G28" s="103">
        <v>1181639</v>
      </c>
      <c r="H28" s="103">
        <v>1239054</v>
      </c>
      <c r="I28" s="103">
        <v>1264538</v>
      </c>
      <c r="J28" s="103">
        <v>1186140</v>
      </c>
      <c r="K28" s="103">
        <v>1786380</v>
      </c>
      <c r="L28" s="103">
        <v>1197571</v>
      </c>
      <c r="M28" s="103">
        <v>1211922</v>
      </c>
      <c r="N28" s="103">
        <v>1842491</v>
      </c>
      <c r="P28" s="35"/>
      <c r="Q28" s="35"/>
      <c r="R28" s="35"/>
      <c r="S28" s="35"/>
      <c r="T28" s="35"/>
      <c r="U28" s="35"/>
      <c r="V28" s="35"/>
      <c r="W28" s="35"/>
      <c r="X28" s="35"/>
      <c r="Y28" s="35"/>
      <c r="Z28" s="35"/>
      <c r="AA28" s="35"/>
    </row>
    <row r="29" spans="1:27" x14ac:dyDescent="0.3">
      <c r="A29" s="73" t="s">
        <v>206</v>
      </c>
      <c r="B29" s="102">
        <f t="shared" si="4"/>
        <v>7821734</v>
      </c>
      <c r="C29" s="103">
        <v>1355528</v>
      </c>
      <c r="D29" s="103">
        <v>433364</v>
      </c>
      <c r="E29" s="103">
        <v>292180</v>
      </c>
      <c r="F29" s="103">
        <v>300528</v>
      </c>
      <c r="G29" s="103">
        <v>300668</v>
      </c>
      <c r="H29" s="103">
        <v>316733</v>
      </c>
      <c r="I29" s="103">
        <v>327374</v>
      </c>
      <c r="J29" s="103">
        <v>323398</v>
      </c>
      <c r="K29" s="103">
        <v>489819</v>
      </c>
      <c r="L29" s="103">
        <v>341946</v>
      </c>
      <c r="M29" s="103">
        <v>328983</v>
      </c>
      <c r="N29" s="103">
        <v>3011213</v>
      </c>
      <c r="P29" s="35"/>
      <c r="Q29" s="35"/>
      <c r="R29" s="35"/>
      <c r="S29" s="35"/>
      <c r="T29" s="35"/>
      <c r="U29" s="35"/>
      <c r="V29" s="35"/>
      <c r="W29" s="35"/>
      <c r="X29" s="35"/>
      <c r="Y29" s="35"/>
      <c r="Z29" s="35"/>
      <c r="AA29" s="35"/>
    </row>
    <row r="30" spans="1:27" x14ac:dyDescent="0.3">
      <c r="A30" s="73" t="s">
        <v>207</v>
      </c>
      <c r="B30" s="102">
        <f t="shared" si="4"/>
        <v>3671583</v>
      </c>
      <c r="C30" s="103">
        <v>104846</v>
      </c>
      <c r="D30" s="103">
        <v>203483</v>
      </c>
      <c r="E30" s="103">
        <v>157345</v>
      </c>
      <c r="F30" s="103">
        <v>208032</v>
      </c>
      <c r="G30" s="103">
        <v>214006</v>
      </c>
      <c r="H30" s="103">
        <v>254260</v>
      </c>
      <c r="I30" s="103">
        <v>172972</v>
      </c>
      <c r="J30" s="103">
        <v>329349</v>
      </c>
      <c r="K30" s="103">
        <v>924788</v>
      </c>
      <c r="L30" s="103">
        <v>223762</v>
      </c>
      <c r="M30" s="103">
        <v>265649</v>
      </c>
      <c r="N30" s="103">
        <v>613091</v>
      </c>
      <c r="P30" s="35"/>
      <c r="Q30" s="35"/>
      <c r="R30" s="35"/>
      <c r="S30" s="35"/>
      <c r="T30" s="35"/>
      <c r="U30" s="35"/>
      <c r="V30" s="35"/>
      <c r="W30" s="35"/>
      <c r="X30" s="35"/>
      <c r="Y30" s="35"/>
      <c r="Z30" s="35"/>
      <c r="AA30" s="35"/>
    </row>
    <row r="31" spans="1:27" x14ac:dyDescent="0.3">
      <c r="A31" s="73" t="s">
        <v>208</v>
      </c>
      <c r="B31" s="102">
        <f t="shared" si="4"/>
        <v>587877</v>
      </c>
      <c r="C31" s="103">
        <v>18897</v>
      </c>
      <c r="D31" s="103">
        <v>23884</v>
      </c>
      <c r="E31" s="103">
        <v>6800</v>
      </c>
      <c r="F31" s="103">
        <v>34760</v>
      </c>
      <c r="G31" s="103">
        <v>8810</v>
      </c>
      <c r="H31" s="103">
        <v>12055</v>
      </c>
      <c r="I31" s="103">
        <v>23029</v>
      </c>
      <c r="J31" s="103">
        <v>368541</v>
      </c>
      <c r="K31" s="103">
        <v>12059</v>
      </c>
      <c r="L31" s="103">
        <v>23463</v>
      </c>
      <c r="M31" s="103">
        <v>9221</v>
      </c>
      <c r="N31" s="103">
        <v>46358</v>
      </c>
      <c r="P31" s="35"/>
      <c r="Q31" s="35"/>
      <c r="R31" s="35"/>
      <c r="S31" s="35"/>
      <c r="T31" s="35"/>
      <c r="U31" s="35"/>
      <c r="V31" s="35"/>
      <c r="W31" s="35"/>
      <c r="X31" s="35"/>
      <c r="Y31" s="35"/>
      <c r="Z31" s="35"/>
      <c r="AA31" s="35"/>
    </row>
    <row r="32" spans="1:27" x14ac:dyDescent="0.3">
      <c r="A32" s="73" t="s">
        <v>209</v>
      </c>
      <c r="B32" s="102">
        <f t="shared" ref="B32:B33" si="5">SUM(C32:N32)</f>
        <v>1648953</v>
      </c>
      <c r="C32" s="103">
        <v>123380</v>
      </c>
      <c r="D32" s="103">
        <v>111018</v>
      </c>
      <c r="E32" s="103">
        <v>60120</v>
      </c>
      <c r="F32" s="103">
        <v>110955</v>
      </c>
      <c r="G32" s="103">
        <v>166371</v>
      </c>
      <c r="H32" s="103">
        <v>120722</v>
      </c>
      <c r="I32" s="103">
        <v>51267</v>
      </c>
      <c r="J32" s="103">
        <v>110039</v>
      </c>
      <c r="K32" s="103">
        <v>90259</v>
      </c>
      <c r="L32" s="103">
        <v>73111</v>
      </c>
      <c r="M32" s="103">
        <v>213475</v>
      </c>
      <c r="N32" s="103">
        <v>418236</v>
      </c>
      <c r="P32" s="35"/>
      <c r="Q32" s="35"/>
      <c r="R32" s="35"/>
      <c r="S32" s="35"/>
      <c r="T32" s="35"/>
      <c r="U32" s="35"/>
      <c r="V32" s="35"/>
      <c r="W32" s="35"/>
      <c r="X32" s="35"/>
      <c r="Y32" s="35"/>
      <c r="Z32" s="35"/>
      <c r="AA32" s="35"/>
    </row>
    <row r="33" spans="1:27" x14ac:dyDescent="0.3">
      <c r="A33" s="73" t="s">
        <v>210</v>
      </c>
      <c r="B33" s="102">
        <f t="shared" si="5"/>
        <v>2445860</v>
      </c>
      <c r="C33" s="103">
        <v>321338</v>
      </c>
      <c r="D33" s="103">
        <v>249248</v>
      </c>
      <c r="E33" s="103">
        <v>88947</v>
      </c>
      <c r="F33" s="103">
        <v>107108</v>
      </c>
      <c r="G33" s="103">
        <v>143353</v>
      </c>
      <c r="H33" s="103">
        <v>207216</v>
      </c>
      <c r="I33" s="103">
        <v>118403</v>
      </c>
      <c r="J33" s="103">
        <v>201074</v>
      </c>
      <c r="K33" s="103">
        <v>233319</v>
      </c>
      <c r="L33" s="103">
        <v>159428</v>
      </c>
      <c r="M33" s="103">
        <v>240004</v>
      </c>
      <c r="N33" s="103">
        <v>376422</v>
      </c>
      <c r="P33" s="35"/>
      <c r="Q33" s="35"/>
      <c r="R33" s="35"/>
      <c r="S33" s="35"/>
      <c r="T33" s="35"/>
      <c r="U33" s="35"/>
      <c r="V33" s="35"/>
      <c r="W33" s="35"/>
      <c r="X33" s="35"/>
      <c r="Y33" s="35"/>
      <c r="Z33" s="35"/>
      <c r="AA33" s="35"/>
    </row>
    <row r="34" spans="1:27" x14ac:dyDescent="0.3">
      <c r="A34" s="73" t="s">
        <v>211</v>
      </c>
      <c r="B34" s="102">
        <f t="shared" ref="B34:B44" si="6">SUM(C34:N34)</f>
        <v>0</v>
      </c>
      <c r="C34" s="103"/>
      <c r="D34" s="103"/>
      <c r="E34" s="103"/>
      <c r="F34" s="103"/>
      <c r="G34" s="103"/>
      <c r="H34" s="103"/>
      <c r="I34" s="103"/>
      <c r="J34" s="103"/>
      <c r="K34" s="103"/>
      <c r="L34" s="103"/>
      <c r="M34" s="103"/>
      <c r="N34" s="103"/>
      <c r="P34" s="35"/>
      <c r="Q34" s="35"/>
      <c r="R34" s="35"/>
      <c r="S34" s="35"/>
      <c r="T34" s="35"/>
      <c r="U34" s="35"/>
      <c r="V34" s="35"/>
      <c r="W34" s="35"/>
      <c r="X34" s="35"/>
      <c r="Y34" s="35"/>
      <c r="Z34" s="35"/>
      <c r="AA34" s="35"/>
    </row>
    <row r="35" spans="1:27" x14ac:dyDescent="0.3">
      <c r="A35" s="73" t="s">
        <v>212</v>
      </c>
      <c r="B35" s="102">
        <f t="shared" si="6"/>
        <v>0</v>
      </c>
      <c r="C35" s="103"/>
      <c r="D35" s="103"/>
      <c r="E35" s="103"/>
      <c r="F35" s="103"/>
      <c r="G35" s="103"/>
      <c r="H35" s="103"/>
      <c r="I35" s="103"/>
      <c r="J35" s="103"/>
      <c r="K35" s="103"/>
      <c r="L35" s="103"/>
      <c r="M35" s="103"/>
      <c r="N35" s="103"/>
      <c r="P35" s="35"/>
      <c r="Q35" s="35"/>
      <c r="R35" s="35"/>
      <c r="S35" s="35"/>
      <c r="T35" s="35"/>
      <c r="U35" s="35"/>
      <c r="V35" s="35"/>
      <c r="W35" s="35"/>
      <c r="X35" s="35"/>
      <c r="Y35" s="35"/>
      <c r="Z35" s="35"/>
      <c r="AA35" s="35"/>
    </row>
    <row r="36" spans="1:27" x14ac:dyDescent="0.3">
      <c r="A36" s="73" t="s">
        <v>213</v>
      </c>
      <c r="B36" s="102">
        <f t="shared" si="6"/>
        <v>11018872</v>
      </c>
      <c r="C36" s="103"/>
      <c r="D36" s="103"/>
      <c r="E36" s="103"/>
      <c r="F36" s="103"/>
      <c r="G36" s="103"/>
      <c r="H36" s="103"/>
      <c r="I36" s="103"/>
      <c r="J36" s="103"/>
      <c r="K36" s="103"/>
      <c r="L36" s="103"/>
      <c r="M36" s="103"/>
      <c r="N36" s="103">
        <v>11018872</v>
      </c>
      <c r="P36" s="35"/>
      <c r="Q36" s="35"/>
      <c r="R36" s="35"/>
      <c r="S36" s="35"/>
      <c r="T36" s="35"/>
      <c r="U36" s="35"/>
      <c r="V36" s="35"/>
      <c r="W36" s="35"/>
      <c r="X36" s="35"/>
      <c r="Y36" s="35"/>
      <c r="Z36" s="35"/>
      <c r="AA36" s="35"/>
    </row>
    <row r="37" spans="1:27" x14ac:dyDescent="0.3">
      <c r="A37" s="73" t="s">
        <v>214</v>
      </c>
      <c r="B37" s="102">
        <f t="shared" si="6"/>
        <v>0</v>
      </c>
      <c r="C37" s="103"/>
      <c r="D37" s="103"/>
      <c r="E37" s="103"/>
      <c r="F37" s="103"/>
      <c r="G37" s="103"/>
      <c r="H37" s="103"/>
      <c r="I37" s="103"/>
      <c r="J37" s="103"/>
      <c r="K37" s="103"/>
      <c r="L37" s="103"/>
      <c r="M37" s="103"/>
      <c r="N37" s="103"/>
      <c r="P37" s="35"/>
      <c r="Q37" s="35"/>
      <c r="R37" s="35"/>
      <c r="S37" s="35"/>
      <c r="T37" s="35"/>
      <c r="U37" s="35"/>
      <c r="V37" s="35"/>
      <c r="W37" s="35"/>
      <c r="X37" s="35"/>
      <c r="Y37" s="35"/>
      <c r="Z37" s="35"/>
      <c r="AA37" s="35"/>
    </row>
    <row r="38" spans="1:27" x14ac:dyDescent="0.3">
      <c r="A38" s="73" t="s">
        <v>215</v>
      </c>
      <c r="B38" s="102">
        <f t="shared" si="6"/>
        <v>0</v>
      </c>
      <c r="C38" s="103"/>
      <c r="D38" s="103"/>
      <c r="E38" s="103"/>
      <c r="F38" s="103"/>
      <c r="G38" s="103"/>
      <c r="H38" s="103"/>
      <c r="I38" s="103"/>
      <c r="J38" s="103"/>
      <c r="K38" s="103"/>
      <c r="L38" s="103"/>
      <c r="M38" s="103"/>
      <c r="N38" s="103"/>
      <c r="P38" s="35"/>
      <c r="Q38" s="35"/>
      <c r="R38" s="35"/>
      <c r="S38" s="35"/>
      <c r="T38" s="35"/>
      <c r="U38" s="35"/>
      <c r="V38" s="35"/>
      <c r="W38" s="35"/>
      <c r="X38" s="35"/>
      <c r="Y38" s="35"/>
      <c r="Z38" s="35"/>
      <c r="AA38" s="35"/>
    </row>
    <row r="39" spans="1:27" x14ac:dyDescent="0.3">
      <c r="A39" s="73" t="s">
        <v>216</v>
      </c>
      <c r="B39" s="102">
        <f t="shared" si="6"/>
        <v>0</v>
      </c>
      <c r="C39" s="103"/>
      <c r="D39" s="103"/>
      <c r="E39" s="103"/>
      <c r="F39" s="103"/>
      <c r="G39" s="103"/>
      <c r="H39" s="103"/>
      <c r="I39" s="103"/>
      <c r="J39" s="103"/>
      <c r="K39" s="103"/>
      <c r="L39" s="103"/>
      <c r="M39" s="103"/>
      <c r="N39" s="103"/>
      <c r="P39" s="35"/>
      <c r="Q39" s="35"/>
      <c r="R39" s="35"/>
      <c r="S39" s="35"/>
      <c r="T39" s="35"/>
      <c r="U39" s="35"/>
      <c r="V39" s="35"/>
      <c r="W39" s="35"/>
      <c r="X39" s="35"/>
      <c r="Y39" s="35"/>
      <c r="Z39" s="35"/>
      <c r="AA39" s="35"/>
    </row>
    <row r="40" spans="1:27" x14ac:dyDescent="0.3">
      <c r="A40" s="73" t="s">
        <v>217</v>
      </c>
      <c r="B40" s="102">
        <f t="shared" si="6"/>
        <v>0</v>
      </c>
      <c r="C40" s="103"/>
      <c r="D40" s="103"/>
      <c r="E40" s="103"/>
      <c r="F40" s="103"/>
      <c r="G40" s="103"/>
      <c r="H40" s="103"/>
      <c r="I40" s="103"/>
      <c r="J40" s="103"/>
      <c r="K40" s="103"/>
      <c r="L40" s="103"/>
      <c r="M40" s="103"/>
      <c r="N40" s="103"/>
      <c r="P40" s="35"/>
      <c r="Q40" s="35"/>
      <c r="R40" s="35"/>
      <c r="S40" s="35"/>
      <c r="T40" s="35"/>
      <c r="U40" s="35"/>
      <c r="V40" s="35"/>
      <c r="W40" s="35"/>
      <c r="X40" s="35"/>
      <c r="Y40" s="35"/>
      <c r="Z40" s="35"/>
      <c r="AA40" s="35"/>
    </row>
    <row r="41" spans="1:27" x14ac:dyDescent="0.3">
      <c r="A41" s="73" t="s">
        <v>218</v>
      </c>
      <c r="B41" s="102">
        <f t="shared" si="6"/>
        <v>0</v>
      </c>
      <c r="C41" s="103"/>
      <c r="D41" s="103"/>
      <c r="E41" s="103"/>
      <c r="F41" s="103"/>
      <c r="G41" s="103"/>
      <c r="H41" s="103"/>
      <c r="I41" s="103"/>
      <c r="J41" s="103"/>
      <c r="K41" s="103"/>
      <c r="L41" s="103"/>
      <c r="M41" s="103"/>
      <c r="N41" s="103"/>
      <c r="P41" s="35"/>
      <c r="Q41" s="35"/>
      <c r="R41" s="35"/>
      <c r="S41" s="35"/>
      <c r="T41" s="35"/>
      <c r="U41" s="35"/>
      <c r="V41" s="35"/>
      <c r="W41" s="35"/>
      <c r="X41" s="35"/>
      <c r="Y41" s="35"/>
      <c r="Z41" s="35"/>
      <c r="AA41" s="35"/>
    </row>
    <row r="42" spans="1:27" x14ac:dyDescent="0.3">
      <c r="A42" s="73" t="s">
        <v>219</v>
      </c>
      <c r="B42" s="102">
        <f t="shared" si="6"/>
        <v>0</v>
      </c>
      <c r="C42" s="103"/>
      <c r="D42" s="103"/>
      <c r="E42" s="103"/>
      <c r="F42" s="103"/>
      <c r="G42" s="103"/>
      <c r="H42" s="103"/>
      <c r="I42" s="103"/>
      <c r="J42" s="103"/>
      <c r="K42" s="103"/>
      <c r="L42" s="103"/>
      <c r="M42" s="103"/>
      <c r="N42" s="103"/>
      <c r="P42" s="35"/>
      <c r="Q42" s="35"/>
      <c r="R42" s="35"/>
      <c r="S42" s="35"/>
      <c r="T42" s="35"/>
      <c r="U42" s="35"/>
      <c r="V42" s="35"/>
      <c r="W42" s="35"/>
      <c r="X42" s="35"/>
      <c r="Y42" s="35"/>
      <c r="Z42" s="35"/>
      <c r="AA42" s="35"/>
    </row>
    <row r="43" spans="1:27" x14ac:dyDescent="0.3">
      <c r="A43" s="73" t="s">
        <v>220</v>
      </c>
      <c r="B43" s="102">
        <f t="shared" si="6"/>
        <v>0</v>
      </c>
      <c r="C43" s="103"/>
      <c r="D43" s="103"/>
      <c r="E43" s="103"/>
      <c r="F43" s="103"/>
      <c r="G43" s="103"/>
      <c r="H43" s="103"/>
      <c r="I43" s="103"/>
      <c r="J43" s="103"/>
      <c r="K43" s="103"/>
      <c r="L43" s="103"/>
      <c r="M43" s="103"/>
      <c r="N43" s="103"/>
      <c r="P43" s="35"/>
      <c r="Q43" s="35"/>
      <c r="R43" s="35"/>
      <c r="S43" s="35"/>
      <c r="T43" s="35"/>
      <c r="U43" s="35"/>
      <c r="V43" s="35"/>
      <c r="W43" s="35"/>
      <c r="X43" s="35"/>
      <c r="Y43" s="35"/>
      <c r="Z43" s="35"/>
      <c r="AA43" s="35"/>
    </row>
    <row r="44" spans="1:27" x14ac:dyDescent="0.3">
      <c r="A44" s="73" t="s">
        <v>221</v>
      </c>
      <c r="B44" s="102">
        <f t="shared" si="6"/>
        <v>0</v>
      </c>
      <c r="C44" s="103"/>
      <c r="D44" s="103"/>
      <c r="E44" s="103"/>
      <c r="F44" s="103"/>
      <c r="G44" s="103"/>
      <c r="H44" s="103"/>
      <c r="I44" s="103"/>
      <c r="J44" s="103"/>
      <c r="K44" s="103"/>
      <c r="L44" s="103"/>
      <c r="M44" s="103"/>
      <c r="N44" s="103"/>
      <c r="P44" s="35"/>
      <c r="Q44" s="35"/>
      <c r="R44" s="35"/>
      <c r="S44" s="35"/>
      <c r="T44" s="35"/>
      <c r="U44" s="35"/>
      <c r="V44" s="35"/>
      <c r="W44" s="35"/>
      <c r="X44" s="35"/>
      <c r="Y44" s="35"/>
      <c r="Z44" s="35"/>
      <c r="AA44" s="35"/>
    </row>
    <row r="45" spans="1:27" x14ac:dyDescent="0.3">
      <c r="A45" s="40" t="s">
        <v>9</v>
      </c>
      <c r="B45" s="104">
        <f>SUM(B28:B44)</f>
        <v>42625362</v>
      </c>
      <c r="C45" s="104">
        <f t="shared" ref="C45:N45" si="7">SUM(C28:C44)</f>
        <v>2507786</v>
      </c>
      <c r="D45" s="104">
        <f t="shared" si="7"/>
        <v>2700193</v>
      </c>
      <c r="E45" s="104">
        <f t="shared" si="7"/>
        <v>1701102</v>
      </c>
      <c r="F45" s="104">
        <f t="shared" si="7"/>
        <v>1923428</v>
      </c>
      <c r="G45" s="104">
        <f t="shared" si="7"/>
        <v>2014847</v>
      </c>
      <c r="H45" s="104">
        <f t="shared" si="7"/>
        <v>2150040</v>
      </c>
      <c r="I45" s="104">
        <f t="shared" si="7"/>
        <v>1957583</v>
      </c>
      <c r="J45" s="104">
        <f t="shared" si="7"/>
        <v>2518541</v>
      </c>
      <c r="K45" s="104">
        <f t="shared" si="7"/>
        <v>3536624</v>
      </c>
      <c r="L45" s="104">
        <f t="shared" si="7"/>
        <v>2019281</v>
      </c>
      <c r="M45" s="104">
        <f t="shared" si="7"/>
        <v>2269254</v>
      </c>
      <c r="N45" s="104">
        <f t="shared" si="7"/>
        <v>17326683</v>
      </c>
    </row>
    <row r="46" spans="1:27" ht="15" thickBot="1" x14ac:dyDescent="0.35">
      <c r="A46" s="41" t="s">
        <v>10</v>
      </c>
      <c r="B46" s="107">
        <f t="shared" ref="B46:N46" si="8">B26-B45</f>
        <v>20814823</v>
      </c>
      <c r="C46" s="107">
        <f t="shared" si="8"/>
        <v>-1989191</v>
      </c>
      <c r="D46" s="107">
        <f t="shared" si="8"/>
        <v>-2194452</v>
      </c>
      <c r="E46" s="107">
        <f t="shared" si="8"/>
        <v>-986604</v>
      </c>
      <c r="F46" s="107">
        <f t="shared" si="8"/>
        <v>728077</v>
      </c>
      <c r="G46" s="107">
        <f t="shared" si="8"/>
        <v>4764707</v>
      </c>
      <c r="H46" s="107">
        <f t="shared" si="8"/>
        <v>5032594</v>
      </c>
      <c r="I46" s="107">
        <f t="shared" si="8"/>
        <v>13660274</v>
      </c>
      <c r="J46" s="107">
        <f t="shared" si="8"/>
        <v>-738567</v>
      </c>
      <c r="K46" s="107">
        <f t="shared" si="8"/>
        <v>519288</v>
      </c>
      <c r="L46" s="107">
        <f t="shared" si="8"/>
        <v>10364531</v>
      </c>
      <c r="M46" s="107">
        <f t="shared" si="8"/>
        <v>-1509120</v>
      </c>
      <c r="N46" s="107">
        <f t="shared" si="8"/>
        <v>-6836714</v>
      </c>
    </row>
    <row r="47" spans="1:27" x14ac:dyDescent="0.3">
      <c r="A47" s="37" t="s">
        <v>183</v>
      </c>
      <c r="B47" s="37"/>
      <c r="C47" s="42"/>
      <c r="D47" s="42"/>
    </row>
    <row r="48" spans="1:27" x14ac:dyDescent="0.3">
      <c r="A48" s="38"/>
      <c r="B48" s="39" t="str">
        <f>CONCATENATE("TOTAL-",(RIGHT(B$89,4)-2))</f>
        <v>TOTAL-2018</v>
      </c>
      <c r="C48" s="39" t="str">
        <f>CONCATENATE(LEFT(C$89,4),(RIGHT(C$89,4)-2))</f>
        <v>JUL-2017</v>
      </c>
      <c r="D48" s="39" t="str">
        <f t="shared" ref="D48:N48" si="9">CONCATENATE(LEFT(D$89,4),(RIGHT(D$89,4)-2))</f>
        <v>AUG-2017</v>
      </c>
      <c r="E48" s="39" t="str">
        <f t="shared" si="9"/>
        <v>SEP-2017</v>
      </c>
      <c r="F48" s="39" t="str">
        <f t="shared" si="9"/>
        <v>OCT-2017</v>
      </c>
      <c r="G48" s="39" t="str">
        <f t="shared" si="9"/>
        <v>NOV-2017</v>
      </c>
      <c r="H48" s="39" t="str">
        <f t="shared" si="9"/>
        <v>DEC-2017</v>
      </c>
      <c r="I48" s="39" t="str">
        <f t="shared" si="9"/>
        <v>JAN-2018</v>
      </c>
      <c r="J48" s="39" t="str">
        <f t="shared" si="9"/>
        <v>FEB-2018</v>
      </c>
      <c r="K48" s="39" t="str">
        <f t="shared" si="9"/>
        <v>MAR-2018</v>
      </c>
      <c r="L48" s="39" t="str">
        <f t="shared" si="9"/>
        <v>APR-2018</v>
      </c>
      <c r="M48" s="39" t="str">
        <f t="shared" si="9"/>
        <v>MAY-2018</v>
      </c>
      <c r="N48" s="39" t="str">
        <f t="shared" si="9"/>
        <v>JUN-2018</v>
      </c>
    </row>
    <row r="49" spans="1:14" x14ac:dyDescent="0.3">
      <c r="A49" s="10" t="s">
        <v>6</v>
      </c>
      <c r="B49" s="10"/>
    </row>
    <row r="50" spans="1:14" x14ac:dyDescent="0.3">
      <c r="A50" s="4" t="str">
        <f t="shared" ref="A50:A61" si="10">A9</f>
        <v>PROPERTY TAX</v>
      </c>
      <c r="B50" s="102">
        <f>SUM(C50:N50)</f>
        <v>48015913</v>
      </c>
      <c r="C50" s="103">
        <v>300175</v>
      </c>
      <c r="D50" s="103">
        <v>119223</v>
      </c>
      <c r="E50" s="103">
        <v>23616</v>
      </c>
      <c r="F50" s="103">
        <v>1897681</v>
      </c>
      <c r="G50" s="103">
        <v>5290516</v>
      </c>
      <c r="H50" s="103">
        <v>13118213</v>
      </c>
      <c r="I50" s="103">
        <v>6840508</v>
      </c>
      <c r="J50" s="103">
        <v>1405813</v>
      </c>
      <c r="K50" s="103">
        <v>4565108</v>
      </c>
      <c r="L50" s="103">
        <v>8706002</v>
      </c>
      <c r="M50" s="103">
        <v>282001</v>
      </c>
      <c r="N50" s="103">
        <v>5467057</v>
      </c>
    </row>
    <row r="51" spans="1:14" x14ac:dyDescent="0.3">
      <c r="A51" s="4" t="str">
        <f t="shared" si="10"/>
        <v>AID FROM OTHER GOVTS</v>
      </c>
      <c r="B51" s="102">
        <f t="shared" ref="B51:B55" si="11">SUM(C51:N51)</f>
        <v>238689</v>
      </c>
      <c r="C51" s="103">
        <v>3329</v>
      </c>
      <c r="D51" s="103">
        <v>598</v>
      </c>
      <c r="E51" s="103">
        <v>7212</v>
      </c>
      <c r="F51" s="103">
        <v>3449</v>
      </c>
      <c r="G51" s="103">
        <v>3284</v>
      </c>
      <c r="H51" s="103">
        <v>32527</v>
      </c>
      <c r="I51" s="103">
        <v>70002</v>
      </c>
      <c r="J51" s="103">
        <v>4638</v>
      </c>
      <c r="K51" s="103">
        <v>5275</v>
      </c>
      <c r="L51" s="103">
        <v>5321</v>
      </c>
      <c r="M51" s="103">
        <v>69901</v>
      </c>
      <c r="N51" s="103">
        <v>33153</v>
      </c>
    </row>
    <row r="52" spans="1:14" x14ac:dyDescent="0.3">
      <c r="A52" s="4" t="str">
        <f t="shared" si="10"/>
        <v>GRANTS REVENUE</v>
      </c>
      <c r="B52" s="102">
        <f t="shared" si="11"/>
        <v>1178453</v>
      </c>
      <c r="C52" s="103">
        <v>6528</v>
      </c>
      <c r="D52" s="103">
        <v>31364</v>
      </c>
      <c r="E52" s="103">
        <v>89600</v>
      </c>
      <c r="F52" s="103">
        <v>0</v>
      </c>
      <c r="G52" s="103">
        <v>0</v>
      </c>
      <c r="H52" s="103">
        <v>0</v>
      </c>
      <c r="I52" s="103">
        <v>143919</v>
      </c>
      <c r="J52" s="103">
        <v>26496</v>
      </c>
      <c r="K52" s="103">
        <v>50000</v>
      </c>
      <c r="L52" s="103">
        <v>80546</v>
      </c>
      <c r="M52" s="103">
        <v>750000</v>
      </c>
      <c r="N52" s="103">
        <v>0</v>
      </c>
    </row>
    <row r="53" spans="1:14" x14ac:dyDescent="0.3">
      <c r="A53" s="4" t="str">
        <f t="shared" si="10"/>
        <v>INTEREST INCOME</v>
      </c>
      <c r="B53" s="102">
        <f t="shared" si="11"/>
        <v>1064369</v>
      </c>
      <c r="C53" s="103">
        <v>146257</v>
      </c>
      <c r="D53" s="103">
        <v>147667</v>
      </c>
      <c r="E53" s="103">
        <v>276480</v>
      </c>
      <c r="F53" s="103">
        <v>38264</v>
      </c>
      <c r="G53" s="103">
        <v>97780</v>
      </c>
      <c r="H53" s="103">
        <v>100086</v>
      </c>
      <c r="I53" s="103">
        <v>57095</v>
      </c>
      <c r="J53" s="103">
        <v>149547</v>
      </c>
      <c r="K53" s="103">
        <v>125585</v>
      </c>
      <c r="L53" s="103">
        <v>187560</v>
      </c>
      <c r="M53" s="103">
        <v>136223</v>
      </c>
      <c r="N53" s="103">
        <v>-398175</v>
      </c>
    </row>
    <row r="54" spans="1:14" x14ac:dyDescent="0.3">
      <c r="A54" s="4" t="str">
        <f t="shared" si="10"/>
        <v>OTHER REVENUES</v>
      </c>
      <c r="B54" s="102">
        <f t="shared" si="11"/>
        <v>3442605</v>
      </c>
      <c r="C54" s="103">
        <v>10623</v>
      </c>
      <c r="D54" s="103">
        <v>9082</v>
      </c>
      <c r="E54" s="103">
        <v>366065</v>
      </c>
      <c r="F54" s="103">
        <v>2793</v>
      </c>
      <c r="G54" s="103">
        <v>13693</v>
      </c>
      <c r="H54" s="103">
        <v>2957494</v>
      </c>
      <c r="I54" s="103">
        <v>10980</v>
      </c>
      <c r="J54" s="103">
        <v>39253</v>
      </c>
      <c r="K54" s="103">
        <v>8727</v>
      </c>
      <c r="L54" s="103">
        <v>7335</v>
      </c>
      <c r="M54" s="103">
        <v>6421</v>
      </c>
      <c r="N54" s="103">
        <v>10139</v>
      </c>
    </row>
    <row r="55" spans="1:14" x14ac:dyDescent="0.3">
      <c r="A55" s="4" t="str">
        <f t="shared" si="10"/>
        <v>RENTAL INCOME</v>
      </c>
      <c r="B55" s="102">
        <f t="shared" si="11"/>
        <v>1212152</v>
      </c>
      <c r="C55" s="103">
        <v>73117</v>
      </c>
      <c r="D55" s="103">
        <v>111659</v>
      </c>
      <c r="E55" s="103">
        <v>77545</v>
      </c>
      <c r="F55" s="103">
        <v>66589</v>
      </c>
      <c r="G55" s="103">
        <v>67300</v>
      </c>
      <c r="H55" s="103">
        <v>123572</v>
      </c>
      <c r="I55" s="103">
        <v>221735</v>
      </c>
      <c r="J55" s="103">
        <v>128762</v>
      </c>
      <c r="K55" s="103">
        <v>91855</v>
      </c>
      <c r="L55" s="103">
        <v>80414</v>
      </c>
      <c r="M55" s="103">
        <v>86840</v>
      </c>
      <c r="N55" s="103">
        <v>82764</v>
      </c>
    </row>
    <row r="56" spans="1:14" x14ac:dyDescent="0.3">
      <c r="A56" s="4" t="str">
        <f t="shared" si="10"/>
        <v>OTHER REV-1</v>
      </c>
      <c r="B56" s="102">
        <f t="shared" ref="B56" si="12">SUM(C56:N56)</f>
        <v>0</v>
      </c>
      <c r="C56" s="103"/>
      <c r="D56" s="103"/>
      <c r="E56" s="103"/>
      <c r="F56" s="103"/>
      <c r="G56" s="103"/>
      <c r="H56" s="103"/>
      <c r="I56" s="103"/>
      <c r="J56" s="103"/>
      <c r="K56" s="103"/>
      <c r="L56" s="103"/>
      <c r="M56" s="103"/>
      <c r="N56" s="103"/>
    </row>
    <row r="57" spans="1:14" x14ac:dyDescent="0.3">
      <c r="A57" s="4" t="str">
        <f t="shared" si="10"/>
        <v>OTHER REV-2</v>
      </c>
      <c r="B57" s="102">
        <f t="shared" ref="B57" si="13">SUM(C57:N57)</f>
        <v>0</v>
      </c>
      <c r="C57" s="103"/>
      <c r="D57" s="103"/>
      <c r="E57" s="103"/>
      <c r="F57" s="103"/>
      <c r="G57" s="103"/>
      <c r="H57" s="103"/>
      <c r="I57" s="103"/>
      <c r="J57" s="103"/>
      <c r="K57" s="103"/>
      <c r="L57" s="103"/>
      <c r="M57" s="103"/>
      <c r="N57" s="103"/>
    </row>
    <row r="58" spans="1:14" x14ac:dyDescent="0.3">
      <c r="A58" s="4" t="str">
        <f t="shared" si="10"/>
        <v>OTHER REV-3</v>
      </c>
      <c r="B58" s="102">
        <f t="shared" ref="B58:B61" si="14">SUM(C58:N58)</f>
        <v>0</v>
      </c>
      <c r="C58" s="103"/>
      <c r="D58" s="103"/>
      <c r="E58" s="103"/>
      <c r="F58" s="103"/>
      <c r="G58" s="103"/>
      <c r="H58" s="103"/>
      <c r="I58" s="103"/>
      <c r="J58" s="103"/>
      <c r="K58" s="103"/>
      <c r="L58" s="103"/>
      <c r="M58" s="103"/>
      <c r="N58" s="103"/>
    </row>
    <row r="59" spans="1:14" x14ac:dyDescent="0.3">
      <c r="A59" s="4" t="str">
        <f t="shared" si="10"/>
        <v>OTHER REV-4</v>
      </c>
      <c r="B59" s="102">
        <f t="shared" si="14"/>
        <v>0</v>
      </c>
      <c r="C59" s="103"/>
      <c r="D59" s="103"/>
      <c r="E59" s="103"/>
      <c r="F59" s="103"/>
      <c r="G59" s="103"/>
      <c r="H59" s="103"/>
      <c r="I59" s="103"/>
      <c r="J59" s="103"/>
      <c r="K59" s="103"/>
      <c r="L59" s="103"/>
      <c r="M59" s="103"/>
      <c r="N59" s="103"/>
    </row>
    <row r="60" spans="1:14" x14ac:dyDescent="0.3">
      <c r="A60" s="4" t="str">
        <f t="shared" si="10"/>
        <v>OTHER REV-5</v>
      </c>
      <c r="B60" s="102">
        <f t="shared" si="14"/>
        <v>0</v>
      </c>
      <c r="C60" s="103"/>
      <c r="D60" s="103"/>
      <c r="E60" s="103"/>
      <c r="F60" s="103"/>
      <c r="G60" s="103"/>
      <c r="H60" s="103"/>
      <c r="I60" s="103"/>
      <c r="J60" s="103"/>
      <c r="K60" s="103"/>
      <c r="L60" s="103"/>
      <c r="M60" s="103"/>
      <c r="N60" s="103"/>
    </row>
    <row r="61" spans="1:14" x14ac:dyDescent="0.3">
      <c r="A61" s="4" t="str">
        <f t="shared" si="10"/>
        <v>OTHER REV-6</v>
      </c>
      <c r="B61" s="102">
        <f t="shared" si="14"/>
        <v>0</v>
      </c>
      <c r="C61" s="103"/>
      <c r="D61" s="103"/>
      <c r="E61" s="103"/>
      <c r="F61" s="103"/>
      <c r="G61" s="103"/>
      <c r="H61" s="103"/>
      <c r="I61" s="103"/>
      <c r="J61" s="103"/>
      <c r="K61" s="103"/>
      <c r="L61" s="103"/>
      <c r="M61" s="103"/>
      <c r="N61" s="103"/>
    </row>
    <row r="62" spans="1:14" x14ac:dyDescent="0.3">
      <c r="A62" s="4" t="str">
        <f t="shared" ref="A62:A66" si="15">A21</f>
        <v>OTHER REV-7</v>
      </c>
      <c r="B62" s="102">
        <f t="shared" ref="B62:B66" si="16">SUM(C62:N62)</f>
        <v>0</v>
      </c>
      <c r="C62" s="103"/>
      <c r="D62" s="103"/>
      <c r="E62" s="103"/>
      <c r="F62" s="103"/>
      <c r="G62" s="103"/>
      <c r="H62" s="103"/>
      <c r="I62" s="103"/>
      <c r="J62" s="103"/>
      <c r="K62" s="103"/>
      <c r="L62" s="103"/>
      <c r="M62" s="103"/>
      <c r="N62" s="103"/>
    </row>
    <row r="63" spans="1:14" x14ac:dyDescent="0.3">
      <c r="A63" s="4" t="str">
        <f t="shared" si="15"/>
        <v>OTHER REV-8</v>
      </c>
      <c r="B63" s="102">
        <f t="shared" si="16"/>
        <v>0</v>
      </c>
      <c r="C63" s="103"/>
      <c r="D63" s="103"/>
      <c r="E63" s="103"/>
      <c r="F63" s="103"/>
      <c r="G63" s="103"/>
      <c r="H63" s="103"/>
      <c r="I63" s="103"/>
      <c r="J63" s="103"/>
      <c r="K63" s="103"/>
      <c r="L63" s="103"/>
      <c r="M63" s="103"/>
      <c r="N63" s="103"/>
    </row>
    <row r="64" spans="1:14" x14ac:dyDescent="0.3">
      <c r="A64" s="4" t="str">
        <f t="shared" si="15"/>
        <v>OTHER REV-9</v>
      </c>
      <c r="B64" s="102">
        <f t="shared" si="16"/>
        <v>0</v>
      </c>
      <c r="C64" s="103"/>
      <c r="D64" s="103"/>
      <c r="E64" s="103"/>
      <c r="F64" s="103"/>
      <c r="G64" s="103"/>
      <c r="H64" s="103"/>
      <c r="I64" s="103"/>
      <c r="J64" s="103"/>
      <c r="K64" s="103"/>
      <c r="L64" s="103"/>
      <c r="M64" s="103"/>
      <c r="N64" s="103"/>
    </row>
    <row r="65" spans="1:27" x14ac:dyDescent="0.3">
      <c r="A65" s="4" t="str">
        <f t="shared" si="15"/>
        <v>OTHER REV-10</v>
      </c>
      <c r="B65" s="102">
        <f t="shared" si="16"/>
        <v>0</v>
      </c>
      <c r="C65" s="103"/>
      <c r="D65" s="103"/>
      <c r="E65" s="103"/>
      <c r="F65" s="103"/>
      <c r="G65" s="103"/>
      <c r="H65" s="103"/>
      <c r="I65" s="103"/>
      <c r="J65" s="103"/>
      <c r="K65" s="103"/>
      <c r="L65" s="103"/>
      <c r="M65" s="103"/>
      <c r="N65" s="103"/>
    </row>
    <row r="66" spans="1:27" x14ac:dyDescent="0.3">
      <c r="A66" s="4" t="str">
        <f t="shared" si="15"/>
        <v>OTHER REV-11</v>
      </c>
      <c r="B66" s="102">
        <f t="shared" si="16"/>
        <v>0</v>
      </c>
      <c r="C66" s="103"/>
      <c r="D66" s="103"/>
      <c r="E66" s="103"/>
      <c r="F66" s="103"/>
      <c r="G66" s="103"/>
      <c r="H66" s="103"/>
      <c r="I66" s="103"/>
      <c r="J66" s="103"/>
      <c r="K66" s="103"/>
      <c r="L66" s="103"/>
      <c r="M66" s="103"/>
      <c r="N66" s="103"/>
    </row>
    <row r="67" spans="1:27" x14ac:dyDescent="0.3">
      <c r="A67" s="40" t="s">
        <v>8</v>
      </c>
      <c r="B67" s="104">
        <f t="shared" ref="B67:N67" si="17">SUM(B50:B66)</f>
        <v>55152181</v>
      </c>
      <c r="C67" s="104">
        <f t="shared" si="17"/>
        <v>540029</v>
      </c>
      <c r="D67" s="104">
        <f t="shared" si="17"/>
        <v>419593</v>
      </c>
      <c r="E67" s="104">
        <f t="shared" si="17"/>
        <v>840518</v>
      </c>
      <c r="F67" s="104">
        <f t="shared" si="17"/>
        <v>2008776</v>
      </c>
      <c r="G67" s="104">
        <f t="shared" si="17"/>
        <v>5472573</v>
      </c>
      <c r="H67" s="104">
        <f t="shared" si="17"/>
        <v>16331892</v>
      </c>
      <c r="I67" s="104">
        <f t="shared" si="17"/>
        <v>7344239</v>
      </c>
      <c r="J67" s="104">
        <f t="shared" si="17"/>
        <v>1754509</v>
      </c>
      <c r="K67" s="104">
        <f t="shared" si="17"/>
        <v>4846550</v>
      </c>
      <c r="L67" s="104">
        <f t="shared" si="17"/>
        <v>9067178</v>
      </c>
      <c r="M67" s="104">
        <f t="shared" si="17"/>
        <v>1331386</v>
      </c>
      <c r="N67" s="104">
        <f t="shared" si="17"/>
        <v>5194938</v>
      </c>
    </row>
    <row r="68" spans="1:27" x14ac:dyDescent="0.3">
      <c r="A68" s="10" t="s">
        <v>7</v>
      </c>
      <c r="B68" s="105"/>
      <c r="C68" s="108"/>
      <c r="D68" s="108"/>
      <c r="E68" s="108"/>
      <c r="F68" s="108"/>
      <c r="G68" s="108"/>
      <c r="H68" s="108"/>
      <c r="I68" s="108"/>
      <c r="J68" s="108"/>
      <c r="K68" s="108"/>
      <c r="L68" s="108"/>
      <c r="M68" s="108"/>
      <c r="N68" s="108"/>
    </row>
    <row r="69" spans="1:27" x14ac:dyDescent="0.3">
      <c r="A69" s="4" t="str">
        <f t="shared" ref="A69:A79" si="18">A28</f>
        <v>SALARIES &amp; WAGES</v>
      </c>
      <c r="B69" s="102">
        <f t="shared" ref="B69:B72" si="19">SUM(C69:N69)</f>
        <v>14200165</v>
      </c>
      <c r="C69" s="103">
        <v>446921</v>
      </c>
      <c r="D69" s="103">
        <v>1108573</v>
      </c>
      <c r="E69" s="103">
        <v>1645587</v>
      </c>
      <c r="F69" s="103">
        <v>1171990</v>
      </c>
      <c r="G69" s="103">
        <v>1149365</v>
      </c>
      <c r="H69" s="103">
        <v>939868</v>
      </c>
      <c r="I69" s="103">
        <v>1328920</v>
      </c>
      <c r="J69" s="103">
        <v>1126734</v>
      </c>
      <c r="K69" s="103">
        <v>1484319</v>
      </c>
      <c r="L69" s="103">
        <v>1121741</v>
      </c>
      <c r="M69" s="103">
        <v>1140747</v>
      </c>
      <c r="N69" s="103">
        <v>1535400</v>
      </c>
      <c r="P69" s="35"/>
      <c r="Q69" s="35"/>
      <c r="R69" s="35"/>
      <c r="S69" s="35"/>
      <c r="T69" s="35"/>
      <c r="U69" s="35"/>
      <c r="V69" s="35"/>
      <c r="W69" s="35"/>
      <c r="X69" s="35"/>
      <c r="Y69" s="35"/>
      <c r="Z69" s="35"/>
      <c r="AA69" s="35"/>
    </row>
    <row r="70" spans="1:27" x14ac:dyDescent="0.3">
      <c r="A70" s="4" t="str">
        <f t="shared" si="18"/>
        <v>BENEFITS</v>
      </c>
      <c r="B70" s="102">
        <f t="shared" si="19"/>
        <v>5774097</v>
      </c>
      <c r="C70" s="103">
        <v>1274427</v>
      </c>
      <c r="D70" s="103">
        <v>296323</v>
      </c>
      <c r="E70" s="103">
        <v>448642</v>
      </c>
      <c r="F70" s="103">
        <v>295005</v>
      </c>
      <c r="G70" s="103">
        <v>297746</v>
      </c>
      <c r="H70" s="103">
        <v>304023</v>
      </c>
      <c r="I70" s="103">
        <v>298710</v>
      </c>
      <c r="J70" s="103">
        <v>299253</v>
      </c>
      <c r="K70" s="103">
        <v>434697</v>
      </c>
      <c r="L70" s="103">
        <v>299869</v>
      </c>
      <c r="M70" s="103">
        <v>317509</v>
      </c>
      <c r="N70" s="103">
        <v>1207893</v>
      </c>
      <c r="P70" s="35"/>
      <c r="Q70" s="35"/>
      <c r="R70" s="35"/>
      <c r="S70" s="35"/>
      <c r="T70" s="35"/>
      <c r="U70" s="35"/>
      <c r="V70" s="35"/>
      <c r="W70" s="35"/>
      <c r="X70" s="35"/>
      <c r="Y70" s="35"/>
      <c r="Z70" s="35"/>
      <c r="AA70" s="35"/>
    </row>
    <row r="71" spans="1:27" x14ac:dyDescent="0.3">
      <c r="A71" s="4" t="str">
        <f t="shared" si="18"/>
        <v>CONTRACTUAL SERVICES</v>
      </c>
      <c r="B71" s="102">
        <f t="shared" si="19"/>
        <v>2920691</v>
      </c>
      <c r="C71" s="103">
        <v>109020</v>
      </c>
      <c r="D71" s="103">
        <v>220078</v>
      </c>
      <c r="E71" s="103">
        <v>175267</v>
      </c>
      <c r="F71" s="103">
        <v>265863</v>
      </c>
      <c r="G71" s="103">
        <v>277755</v>
      </c>
      <c r="H71" s="103">
        <v>122181</v>
      </c>
      <c r="I71" s="103">
        <v>224046</v>
      </c>
      <c r="J71" s="103">
        <v>287384</v>
      </c>
      <c r="K71" s="103">
        <v>328800</v>
      </c>
      <c r="L71" s="103">
        <v>211616</v>
      </c>
      <c r="M71" s="103">
        <v>207276</v>
      </c>
      <c r="N71" s="103">
        <v>491405</v>
      </c>
      <c r="P71" s="35"/>
      <c r="Q71" s="35"/>
      <c r="R71" s="35"/>
      <c r="S71" s="35"/>
      <c r="T71" s="35"/>
      <c r="U71" s="35"/>
      <c r="V71" s="35"/>
      <c r="W71" s="35"/>
      <c r="X71" s="35"/>
      <c r="Y71" s="35"/>
      <c r="Z71" s="35"/>
      <c r="AA71" s="35"/>
    </row>
    <row r="72" spans="1:27" x14ac:dyDescent="0.3">
      <c r="A72" s="4" t="str">
        <f t="shared" si="18"/>
        <v>UTILITIES</v>
      </c>
      <c r="B72" s="102">
        <f t="shared" si="19"/>
        <v>238258</v>
      </c>
      <c r="C72" s="103">
        <v>15748</v>
      </c>
      <c r="D72" s="103">
        <v>19885</v>
      </c>
      <c r="E72" s="103">
        <v>9166</v>
      </c>
      <c r="F72" s="103">
        <v>30575</v>
      </c>
      <c r="G72" s="103">
        <v>17976</v>
      </c>
      <c r="H72" s="103">
        <v>8189</v>
      </c>
      <c r="I72" s="103">
        <v>29035</v>
      </c>
      <c r="J72" s="103">
        <v>20234</v>
      </c>
      <c r="K72" s="103">
        <v>14993</v>
      </c>
      <c r="L72" s="103">
        <v>28123</v>
      </c>
      <c r="M72" s="103">
        <v>18827</v>
      </c>
      <c r="N72" s="103">
        <v>25507</v>
      </c>
      <c r="P72" s="35"/>
      <c r="Q72" s="35"/>
      <c r="R72" s="35"/>
      <c r="S72" s="35"/>
      <c r="T72" s="35"/>
      <c r="U72" s="35"/>
      <c r="V72" s="35"/>
      <c r="W72" s="35"/>
      <c r="X72" s="35"/>
      <c r="Y72" s="35"/>
      <c r="Z72" s="35"/>
      <c r="AA72" s="35"/>
    </row>
    <row r="73" spans="1:27" x14ac:dyDescent="0.3">
      <c r="A73" s="4" t="str">
        <f t="shared" si="18"/>
        <v>MAINTENANCE AND REPAIRS</v>
      </c>
      <c r="B73" s="102">
        <f t="shared" ref="B73" si="20">SUM(C73:N73)</f>
        <v>1891382</v>
      </c>
      <c r="C73" s="103">
        <v>44687</v>
      </c>
      <c r="D73" s="103">
        <v>110384</v>
      </c>
      <c r="E73" s="103">
        <v>78651</v>
      </c>
      <c r="F73" s="103">
        <v>115087</v>
      </c>
      <c r="G73" s="103">
        <v>188263</v>
      </c>
      <c r="H73" s="103">
        <v>101525</v>
      </c>
      <c r="I73" s="103">
        <v>148425</v>
      </c>
      <c r="J73" s="103">
        <v>100526</v>
      </c>
      <c r="K73" s="103">
        <v>105364</v>
      </c>
      <c r="L73" s="103">
        <v>82982</v>
      </c>
      <c r="M73" s="103">
        <v>499050</v>
      </c>
      <c r="N73" s="103">
        <v>316438</v>
      </c>
      <c r="P73" s="35"/>
      <c r="Q73" s="35"/>
      <c r="R73" s="35"/>
      <c r="S73" s="35"/>
      <c r="T73" s="35"/>
      <c r="U73" s="35"/>
      <c r="V73" s="35"/>
      <c r="W73" s="35"/>
      <c r="X73" s="35"/>
      <c r="Y73" s="35"/>
      <c r="Z73" s="35"/>
      <c r="AA73" s="35"/>
    </row>
    <row r="74" spans="1:27" x14ac:dyDescent="0.3">
      <c r="A74" s="4" t="str">
        <f t="shared" si="18"/>
        <v>OTHER SUPPLIES AND EXPENSES</v>
      </c>
      <c r="B74" s="102">
        <f t="shared" ref="B74" si="21">SUM(C74:N74)</f>
        <v>2430150</v>
      </c>
      <c r="C74" s="103">
        <v>179073</v>
      </c>
      <c r="D74" s="103">
        <v>249262</v>
      </c>
      <c r="E74" s="103">
        <v>149409</v>
      </c>
      <c r="F74" s="103">
        <v>202402</v>
      </c>
      <c r="G74" s="103">
        <v>214265</v>
      </c>
      <c r="H74" s="103">
        <v>125219</v>
      </c>
      <c r="I74" s="103">
        <v>313857</v>
      </c>
      <c r="J74" s="103">
        <v>136126</v>
      </c>
      <c r="K74" s="103">
        <v>220458</v>
      </c>
      <c r="L74" s="103">
        <v>90850</v>
      </c>
      <c r="M74" s="103">
        <v>280813</v>
      </c>
      <c r="N74" s="103">
        <v>268416</v>
      </c>
      <c r="P74" s="35"/>
      <c r="Q74" s="35"/>
      <c r="R74" s="35"/>
      <c r="S74" s="35"/>
      <c r="T74" s="35"/>
      <c r="U74" s="35"/>
      <c r="V74" s="35"/>
      <c r="W74" s="35"/>
      <c r="X74" s="35"/>
      <c r="Y74" s="35"/>
      <c r="Z74" s="35"/>
      <c r="AA74" s="35"/>
    </row>
    <row r="75" spans="1:27" x14ac:dyDescent="0.3">
      <c r="A75" s="4" t="str">
        <f t="shared" si="18"/>
        <v>CAPITAL</v>
      </c>
      <c r="B75" s="102">
        <f t="shared" ref="B75" si="22">SUM(C75:N75)</f>
        <v>0</v>
      </c>
      <c r="C75" s="103"/>
      <c r="D75" s="103"/>
      <c r="E75" s="103"/>
      <c r="F75" s="103"/>
      <c r="G75" s="103"/>
      <c r="H75" s="103"/>
      <c r="I75" s="103"/>
      <c r="J75" s="103"/>
      <c r="K75" s="103"/>
      <c r="L75" s="103"/>
      <c r="M75" s="103"/>
      <c r="N75" s="103"/>
      <c r="P75" s="35"/>
      <c r="Q75" s="35"/>
      <c r="R75" s="35"/>
      <c r="S75" s="35"/>
      <c r="T75" s="35"/>
      <c r="U75" s="35"/>
      <c r="V75" s="35"/>
      <c r="W75" s="35"/>
      <c r="X75" s="35"/>
      <c r="Y75" s="35"/>
      <c r="Z75" s="35"/>
      <c r="AA75" s="35"/>
    </row>
    <row r="76" spans="1:27" x14ac:dyDescent="0.3">
      <c r="A76" s="4" t="str">
        <f t="shared" si="18"/>
        <v>GRANTS</v>
      </c>
      <c r="B76" s="102">
        <f t="shared" ref="B76:B85" si="23">SUM(C76:N76)</f>
        <v>0</v>
      </c>
      <c r="C76" s="103"/>
      <c r="D76" s="103"/>
      <c r="E76" s="103"/>
      <c r="F76" s="103"/>
      <c r="G76" s="103"/>
      <c r="H76" s="103"/>
      <c r="I76" s="103"/>
      <c r="J76" s="103"/>
      <c r="K76" s="103"/>
      <c r="L76" s="103"/>
      <c r="M76" s="103"/>
      <c r="N76" s="103"/>
      <c r="P76" s="35"/>
      <c r="Q76" s="35"/>
      <c r="R76" s="35"/>
      <c r="S76" s="35"/>
      <c r="T76" s="35"/>
      <c r="U76" s="35"/>
      <c r="V76" s="35"/>
      <c r="W76" s="35"/>
      <c r="X76" s="35"/>
      <c r="Y76" s="35"/>
      <c r="Z76" s="35"/>
      <c r="AA76" s="35"/>
    </row>
    <row r="77" spans="1:27" x14ac:dyDescent="0.3">
      <c r="A77" s="4" t="str">
        <f t="shared" si="18"/>
        <v>OPERATINGTRANSFERS/OTHER</v>
      </c>
      <c r="B77" s="102">
        <f t="shared" si="23"/>
        <v>9409095</v>
      </c>
      <c r="C77" s="103"/>
      <c r="D77" s="103"/>
      <c r="E77" s="103"/>
      <c r="F77" s="103"/>
      <c r="G77" s="103"/>
      <c r="H77" s="103"/>
      <c r="I77" s="103"/>
      <c r="J77" s="103"/>
      <c r="K77" s="103"/>
      <c r="L77" s="103"/>
      <c r="M77" s="103"/>
      <c r="N77" s="103">
        <v>9409095</v>
      </c>
      <c r="P77" s="35"/>
      <c r="Q77" s="35"/>
      <c r="R77" s="35"/>
      <c r="S77" s="35"/>
      <c r="T77" s="35"/>
      <c r="U77" s="35"/>
      <c r="V77" s="35"/>
      <c r="W77" s="35"/>
      <c r="X77" s="35"/>
      <c r="Y77" s="35"/>
      <c r="Z77" s="35"/>
      <c r="AA77" s="35"/>
    </row>
    <row r="78" spans="1:27" x14ac:dyDescent="0.3">
      <c r="A78" s="4" t="str">
        <f t="shared" si="18"/>
        <v>OTHER EXP-1</v>
      </c>
      <c r="B78" s="102">
        <f t="shared" si="23"/>
        <v>0</v>
      </c>
      <c r="C78" s="103"/>
      <c r="D78" s="103"/>
      <c r="E78" s="103"/>
      <c r="F78" s="103"/>
      <c r="G78" s="103"/>
      <c r="H78" s="103"/>
      <c r="I78" s="103"/>
      <c r="J78" s="103"/>
      <c r="K78" s="103"/>
      <c r="L78" s="103"/>
      <c r="M78" s="103"/>
      <c r="N78" s="103"/>
      <c r="P78" s="35"/>
      <c r="Q78" s="35"/>
      <c r="R78" s="35"/>
      <c r="S78" s="35"/>
      <c r="T78" s="35"/>
      <c r="U78" s="35"/>
      <c r="V78" s="35"/>
      <c r="W78" s="35"/>
      <c r="X78" s="35"/>
      <c r="Y78" s="35"/>
      <c r="Z78" s="35"/>
      <c r="AA78" s="35"/>
    </row>
    <row r="79" spans="1:27" x14ac:dyDescent="0.3">
      <c r="A79" s="4" t="str">
        <f t="shared" si="18"/>
        <v>OTHER EXP-2</v>
      </c>
      <c r="B79" s="102">
        <f t="shared" si="23"/>
        <v>0</v>
      </c>
      <c r="C79" s="103"/>
      <c r="D79" s="103"/>
      <c r="E79" s="103"/>
      <c r="F79" s="103"/>
      <c r="G79" s="103"/>
      <c r="H79" s="103"/>
      <c r="I79" s="103"/>
      <c r="J79" s="103"/>
      <c r="K79" s="103"/>
      <c r="L79" s="103"/>
      <c r="M79" s="103"/>
      <c r="N79" s="103"/>
      <c r="P79" s="35"/>
      <c r="Q79" s="35"/>
      <c r="R79" s="35"/>
      <c r="S79" s="35"/>
      <c r="T79" s="35"/>
      <c r="U79" s="35"/>
      <c r="V79" s="35"/>
      <c r="W79" s="35"/>
      <c r="X79" s="35"/>
      <c r="Y79" s="35"/>
      <c r="Z79" s="35"/>
      <c r="AA79" s="35"/>
    </row>
    <row r="80" spans="1:27" x14ac:dyDescent="0.3">
      <c r="A80" s="4" t="str">
        <f t="shared" ref="A80:A85" si="24">A39</f>
        <v>OTHER EXP-3</v>
      </c>
      <c r="B80" s="102">
        <f t="shared" si="23"/>
        <v>0</v>
      </c>
      <c r="C80" s="103"/>
      <c r="D80" s="103"/>
      <c r="E80" s="103"/>
      <c r="F80" s="103"/>
      <c r="G80" s="103"/>
      <c r="H80" s="103"/>
      <c r="I80" s="103"/>
      <c r="J80" s="103"/>
      <c r="K80" s="103"/>
      <c r="L80" s="103"/>
      <c r="M80" s="103"/>
      <c r="N80" s="103"/>
      <c r="P80" s="35"/>
      <c r="Q80" s="35"/>
      <c r="R80" s="35"/>
      <c r="S80" s="35"/>
      <c r="T80" s="35"/>
      <c r="U80" s="35"/>
      <c r="V80" s="35"/>
      <c r="W80" s="35"/>
      <c r="X80" s="35"/>
      <c r="Y80" s="35"/>
      <c r="Z80" s="35"/>
      <c r="AA80" s="35"/>
    </row>
    <row r="81" spans="1:27" x14ac:dyDescent="0.3">
      <c r="A81" s="4" t="str">
        <f t="shared" si="24"/>
        <v>OTHER EXP-4</v>
      </c>
      <c r="B81" s="102">
        <f t="shared" si="23"/>
        <v>0</v>
      </c>
      <c r="C81" s="103"/>
      <c r="D81" s="103"/>
      <c r="E81" s="103"/>
      <c r="F81" s="103"/>
      <c r="G81" s="103"/>
      <c r="H81" s="103"/>
      <c r="I81" s="103"/>
      <c r="J81" s="103"/>
      <c r="K81" s="103"/>
      <c r="L81" s="103"/>
      <c r="M81" s="103"/>
      <c r="N81" s="103"/>
      <c r="P81" s="35"/>
      <c r="Q81" s="35"/>
      <c r="R81" s="35"/>
      <c r="S81" s="35"/>
      <c r="T81" s="35"/>
      <c r="U81" s="35"/>
      <c r="V81" s="35"/>
      <c r="W81" s="35"/>
      <c r="X81" s="35"/>
      <c r="Y81" s="35"/>
      <c r="Z81" s="35"/>
      <c r="AA81" s="35"/>
    </row>
    <row r="82" spans="1:27" x14ac:dyDescent="0.3">
      <c r="A82" s="4" t="str">
        <f t="shared" si="24"/>
        <v>OTHER EXP-5</v>
      </c>
      <c r="B82" s="102">
        <f t="shared" si="23"/>
        <v>0</v>
      </c>
      <c r="C82" s="103"/>
      <c r="D82" s="103"/>
      <c r="E82" s="103"/>
      <c r="F82" s="103"/>
      <c r="G82" s="103"/>
      <c r="H82" s="103"/>
      <c r="I82" s="103"/>
      <c r="J82" s="103"/>
      <c r="K82" s="103"/>
      <c r="L82" s="103"/>
      <c r="M82" s="103"/>
      <c r="N82" s="103"/>
      <c r="P82" s="35"/>
      <c r="Q82" s="35"/>
      <c r="R82" s="35"/>
      <c r="S82" s="35"/>
      <c r="T82" s="35"/>
      <c r="U82" s="35"/>
      <c r="V82" s="35"/>
      <c r="W82" s="35"/>
      <c r="X82" s="35"/>
      <c r="Y82" s="35"/>
      <c r="Z82" s="35"/>
      <c r="AA82" s="35"/>
    </row>
    <row r="83" spans="1:27" x14ac:dyDescent="0.3">
      <c r="A83" s="4" t="str">
        <f t="shared" si="24"/>
        <v>OTHER EXP-6</v>
      </c>
      <c r="B83" s="102">
        <f t="shared" si="23"/>
        <v>0</v>
      </c>
      <c r="C83" s="103"/>
      <c r="D83" s="103"/>
      <c r="E83" s="103"/>
      <c r="F83" s="103"/>
      <c r="G83" s="103"/>
      <c r="H83" s="103"/>
      <c r="I83" s="103"/>
      <c r="J83" s="103"/>
      <c r="K83" s="103"/>
      <c r="L83" s="103"/>
      <c r="M83" s="103"/>
      <c r="N83" s="103"/>
      <c r="P83" s="35"/>
      <c r="Q83" s="35"/>
      <c r="R83" s="35"/>
      <c r="S83" s="35"/>
      <c r="T83" s="35"/>
      <c r="U83" s="35"/>
      <c r="V83" s="35"/>
      <c r="W83" s="35"/>
      <c r="X83" s="35"/>
      <c r="Y83" s="35"/>
      <c r="Z83" s="35"/>
      <c r="AA83" s="35"/>
    </row>
    <row r="84" spans="1:27" x14ac:dyDescent="0.3">
      <c r="A84" s="4" t="str">
        <f t="shared" si="24"/>
        <v>OTHER EXP-7</v>
      </c>
      <c r="B84" s="102">
        <f t="shared" si="23"/>
        <v>0</v>
      </c>
      <c r="C84" s="103"/>
      <c r="D84" s="103"/>
      <c r="E84" s="103"/>
      <c r="F84" s="103"/>
      <c r="G84" s="103"/>
      <c r="H84" s="103"/>
      <c r="I84" s="103"/>
      <c r="J84" s="103"/>
      <c r="K84" s="103"/>
      <c r="L84" s="103"/>
      <c r="M84" s="103"/>
      <c r="N84" s="103"/>
      <c r="P84" s="35"/>
      <c r="Q84" s="35"/>
      <c r="R84" s="35"/>
      <c r="S84" s="35"/>
      <c r="T84" s="35"/>
      <c r="U84" s="35"/>
      <c r="V84" s="35"/>
      <c r="W84" s="35"/>
      <c r="X84" s="35"/>
      <c r="Y84" s="35"/>
      <c r="Z84" s="35"/>
      <c r="AA84" s="35"/>
    </row>
    <row r="85" spans="1:27" x14ac:dyDescent="0.3">
      <c r="A85" s="4" t="str">
        <f t="shared" si="24"/>
        <v>OTHER EXP-8</v>
      </c>
      <c r="B85" s="102">
        <f t="shared" si="23"/>
        <v>0</v>
      </c>
      <c r="C85" s="103"/>
      <c r="D85" s="103"/>
      <c r="E85" s="103"/>
      <c r="F85" s="103"/>
      <c r="G85" s="103"/>
      <c r="H85" s="103"/>
      <c r="I85" s="103"/>
      <c r="J85" s="103"/>
      <c r="K85" s="103"/>
      <c r="L85" s="103"/>
      <c r="M85" s="103"/>
      <c r="N85" s="103"/>
      <c r="P85" s="35"/>
      <c r="Q85" s="35"/>
      <c r="R85" s="35"/>
      <c r="S85" s="35"/>
      <c r="T85" s="35"/>
      <c r="U85" s="35"/>
      <c r="V85" s="35"/>
      <c r="W85" s="35"/>
      <c r="X85" s="35"/>
      <c r="Y85" s="35"/>
      <c r="Z85" s="35"/>
      <c r="AA85" s="35"/>
    </row>
    <row r="86" spans="1:27" x14ac:dyDescent="0.3">
      <c r="A86" s="40" t="s">
        <v>9</v>
      </c>
      <c r="B86" s="104">
        <f>SUM(B69:B85)</f>
        <v>36863838</v>
      </c>
      <c r="C86" s="104">
        <f t="shared" ref="C86" si="25">SUM(C69:C85)</f>
        <v>2069876</v>
      </c>
      <c r="D86" s="104">
        <f t="shared" ref="D86" si="26">SUM(D69:D85)</f>
        <v>2004505</v>
      </c>
      <c r="E86" s="104">
        <f t="shared" ref="E86" si="27">SUM(E69:E85)</f>
        <v>2506722</v>
      </c>
      <c r="F86" s="104">
        <f t="shared" ref="F86" si="28">SUM(F69:F85)</f>
        <v>2080922</v>
      </c>
      <c r="G86" s="104">
        <f t="shared" ref="G86" si="29">SUM(G69:G85)</f>
        <v>2145370</v>
      </c>
      <c r="H86" s="104">
        <f t="shared" ref="H86" si="30">SUM(H69:H85)</f>
        <v>1601005</v>
      </c>
      <c r="I86" s="104">
        <f t="shared" ref="I86" si="31">SUM(I69:I85)</f>
        <v>2342993</v>
      </c>
      <c r="J86" s="104">
        <f t="shared" ref="J86" si="32">SUM(J69:J85)</f>
        <v>1970257</v>
      </c>
      <c r="K86" s="104">
        <f t="shared" ref="K86" si="33">SUM(K69:K85)</f>
        <v>2588631</v>
      </c>
      <c r="L86" s="104">
        <f t="shared" ref="L86" si="34">SUM(L69:L85)</f>
        <v>1835181</v>
      </c>
      <c r="M86" s="104">
        <f t="shared" ref="M86" si="35">SUM(M69:M85)</f>
        <v>2464222</v>
      </c>
      <c r="N86" s="104">
        <f t="shared" ref="N86" si="36">SUM(N69:N85)</f>
        <v>13254154</v>
      </c>
    </row>
    <row r="87" spans="1:27" ht="15" thickBot="1" x14ac:dyDescent="0.35">
      <c r="A87" s="41" t="s">
        <v>10</v>
      </c>
      <c r="B87" s="107">
        <f t="shared" ref="B87:N87" si="37">B67-B86</f>
        <v>18288343</v>
      </c>
      <c r="C87" s="107">
        <f t="shared" si="37"/>
        <v>-1529847</v>
      </c>
      <c r="D87" s="107">
        <f t="shared" si="37"/>
        <v>-1584912</v>
      </c>
      <c r="E87" s="107">
        <f t="shared" si="37"/>
        <v>-1666204</v>
      </c>
      <c r="F87" s="107">
        <f t="shared" si="37"/>
        <v>-72146</v>
      </c>
      <c r="G87" s="107">
        <f t="shared" si="37"/>
        <v>3327203</v>
      </c>
      <c r="H87" s="107">
        <f t="shared" si="37"/>
        <v>14730887</v>
      </c>
      <c r="I87" s="107">
        <f t="shared" si="37"/>
        <v>5001246</v>
      </c>
      <c r="J87" s="107">
        <f t="shared" si="37"/>
        <v>-215748</v>
      </c>
      <c r="K87" s="107">
        <f t="shared" si="37"/>
        <v>2257919</v>
      </c>
      <c r="L87" s="107">
        <f t="shared" si="37"/>
        <v>7231997</v>
      </c>
      <c r="M87" s="107">
        <f t="shared" si="37"/>
        <v>-1132836</v>
      </c>
      <c r="N87" s="107">
        <f t="shared" si="37"/>
        <v>-8059216</v>
      </c>
    </row>
    <row r="88" spans="1:27" x14ac:dyDescent="0.3">
      <c r="A88" s="37" t="s">
        <v>181</v>
      </c>
      <c r="B88" s="37"/>
      <c r="C88" s="42"/>
      <c r="D88" s="42"/>
      <c r="E88" s="42"/>
      <c r="F88" s="42"/>
      <c r="G88" s="42"/>
      <c r="H88" s="42"/>
      <c r="I88" s="42"/>
      <c r="J88" s="42"/>
      <c r="K88" s="42"/>
      <c r="L88" s="42"/>
      <c r="M88" s="42"/>
      <c r="N88" s="42"/>
    </row>
    <row r="89" spans="1:27" ht="15" thickBot="1" x14ac:dyDescent="0.35">
      <c r="A89" s="122"/>
      <c r="B89" s="39" t="str">
        <f>CONCATENATE("TOTAL-",RIGHT(B2,4))</f>
        <v>TOTAL-2020</v>
      </c>
      <c r="C89" s="39" t="str">
        <f>VLOOKUP($B$2,'5-FY Table'!$B$2:$N$37,2,FALSE)</f>
        <v>JUL-2019</v>
      </c>
      <c r="D89" s="39" t="str">
        <f>VLOOKUP($B$2,'5-FY Table'!$B$2:$N$37,3,FALSE)</f>
        <v>AUG-2019</v>
      </c>
      <c r="E89" s="39" t="str">
        <f>VLOOKUP($B$2,'5-FY Table'!$B$2:$N$37,4,FALSE)</f>
        <v>SEP-2019</v>
      </c>
      <c r="F89" s="39" t="str">
        <f>VLOOKUP($B$2,'5-FY Table'!$B$2:$N$37,5,FALSE)</f>
        <v>OCT-2019</v>
      </c>
      <c r="G89" s="39" t="str">
        <f>VLOOKUP($B$2,'5-FY Table'!$B$2:$N$37,6,FALSE)</f>
        <v>NOV-2019</v>
      </c>
      <c r="H89" s="39" t="str">
        <f>VLOOKUP($B$2,'5-FY Table'!$B$2:$N$37,7,FALSE)</f>
        <v>DEC-2019</v>
      </c>
      <c r="I89" s="39" t="str">
        <f>VLOOKUP($B$2,'5-FY Table'!$B$2:$N$37,8,FALSE)</f>
        <v>JAN-2020</v>
      </c>
      <c r="J89" s="39" t="str">
        <f>VLOOKUP($B$2,'5-FY Table'!$B$2:$N$37,9,FALSE)</f>
        <v>FEB-2020</v>
      </c>
      <c r="K89" s="39" t="str">
        <f>VLOOKUP($B$2,'5-FY Table'!$B$2:$N$37,10,FALSE)</f>
        <v>MAR-2020</v>
      </c>
      <c r="L89" s="39" t="str">
        <f>VLOOKUP($B$2,'5-FY Table'!$B$2:$N$37,11,FALSE)</f>
        <v>APR-2020</v>
      </c>
      <c r="M89" s="39" t="str">
        <f>VLOOKUP($B$2,'5-FY Table'!$B$2:$N$37,12,FALSE)</f>
        <v>MAY-2020</v>
      </c>
      <c r="N89" s="39" t="str">
        <f>VLOOKUP($B$2,'5-FY Table'!$B$2:$N$37,13,FALSE)</f>
        <v>JUN-2020</v>
      </c>
    </row>
    <row r="90" spans="1:27" ht="15" thickBot="1" x14ac:dyDescent="0.35">
      <c r="A90" s="42"/>
      <c r="B90" s="80" t="s">
        <v>170</v>
      </c>
      <c r="C90" s="123">
        <v>2</v>
      </c>
      <c r="D90" s="123">
        <v>2</v>
      </c>
      <c r="E90" s="123">
        <v>2</v>
      </c>
      <c r="F90" s="123">
        <v>2</v>
      </c>
      <c r="G90" s="123">
        <v>3</v>
      </c>
      <c r="H90" s="123">
        <v>2</v>
      </c>
      <c r="I90" s="123">
        <v>2</v>
      </c>
      <c r="J90" s="123">
        <v>2</v>
      </c>
      <c r="K90" s="123">
        <v>2</v>
      </c>
      <c r="L90" s="123">
        <v>3</v>
      </c>
      <c r="M90" s="123">
        <v>2</v>
      </c>
      <c r="N90" s="123">
        <v>2</v>
      </c>
      <c r="O90" s="125">
        <f>SUM(C90:N90)</f>
        <v>26</v>
      </c>
      <c r="P90" s="37" t="s">
        <v>151</v>
      </c>
      <c r="Q90" s="42"/>
      <c r="R90" s="42"/>
    </row>
    <row r="91" spans="1:27" x14ac:dyDescent="0.3">
      <c r="A91" s="42"/>
      <c r="B91" s="80" t="s">
        <v>150</v>
      </c>
      <c r="C91" s="126">
        <f>(C90/SUM($C$90:$N$90))</f>
        <v>7.6923076923076927E-2</v>
      </c>
      <c r="D91" s="126">
        <f t="shared" ref="D91:N91" si="38">(D90/SUM($C$90:$N$90))</f>
        <v>7.6923076923076927E-2</v>
      </c>
      <c r="E91" s="126">
        <f t="shared" si="38"/>
        <v>7.6923076923076927E-2</v>
      </c>
      <c r="F91" s="126">
        <f t="shared" si="38"/>
        <v>7.6923076923076927E-2</v>
      </c>
      <c r="G91" s="126">
        <f t="shared" si="38"/>
        <v>0.11538461538461539</v>
      </c>
      <c r="H91" s="126">
        <f t="shared" si="38"/>
        <v>7.6923076923076927E-2</v>
      </c>
      <c r="I91" s="126">
        <f t="shared" si="38"/>
        <v>7.6923076923076927E-2</v>
      </c>
      <c r="J91" s="126">
        <f t="shared" si="38"/>
        <v>7.6923076923076927E-2</v>
      </c>
      <c r="K91" s="126">
        <f t="shared" si="38"/>
        <v>7.6923076923076927E-2</v>
      </c>
      <c r="L91" s="126">
        <f t="shared" si="38"/>
        <v>0.11538461538461539</v>
      </c>
      <c r="M91" s="126">
        <f t="shared" si="38"/>
        <v>7.6923076923076927E-2</v>
      </c>
      <c r="N91" s="126">
        <f t="shared" si="38"/>
        <v>7.6923076923076927E-2</v>
      </c>
      <c r="O91" s="127">
        <f>SUM(C91:N91)</f>
        <v>0.99999999999999978</v>
      </c>
      <c r="P91" s="37" t="s">
        <v>152</v>
      </c>
      <c r="Q91" s="42"/>
      <c r="R91" s="42"/>
    </row>
    <row r="92" spans="1:27" x14ac:dyDescent="0.3">
      <c r="A92" s="10" t="s">
        <v>6</v>
      </c>
      <c r="B92" s="10"/>
    </row>
    <row r="93" spans="1:27" x14ac:dyDescent="0.3">
      <c r="A93" s="4" t="str">
        <f t="shared" ref="A93:A109" si="39">A9</f>
        <v>PROPERTY TAX</v>
      </c>
      <c r="B93" s="103">
        <v>51805000</v>
      </c>
      <c r="C93" s="108">
        <f t="shared" ref="C93:N93" si="40">IFERROR((+C9+C50)/(+$B9+$B50)*$B93,0)</f>
        <v>297254.0295526089</v>
      </c>
      <c r="D93" s="108">
        <f t="shared" si="40"/>
        <v>106048.5289067089</v>
      </c>
      <c r="E93" s="108">
        <f t="shared" si="40"/>
        <v>41395.645043223369</v>
      </c>
      <c r="F93" s="108">
        <f t="shared" si="40"/>
        <v>1964537.4193245855</v>
      </c>
      <c r="G93" s="108">
        <f t="shared" si="40"/>
        <v>5956933.7206639452</v>
      </c>
      <c r="H93" s="108">
        <f t="shared" si="40"/>
        <v>10056485.461881675</v>
      </c>
      <c r="I93" s="108">
        <f t="shared" si="40"/>
        <v>11054436.335257569</v>
      </c>
      <c r="J93" s="108">
        <f t="shared" si="40"/>
        <v>1369982.4401098124</v>
      </c>
      <c r="K93" s="108">
        <f t="shared" si="40"/>
        <v>4194957.4775322778</v>
      </c>
      <c r="L93" s="108">
        <f t="shared" si="40"/>
        <v>10266704.201760957</v>
      </c>
      <c r="M93" s="108">
        <f t="shared" si="40"/>
        <v>274975.5543080183</v>
      </c>
      <c r="N93" s="108">
        <f t="shared" si="40"/>
        <v>6221289.1856586197</v>
      </c>
      <c r="P93" s="8"/>
    </row>
    <row r="94" spans="1:27" x14ac:dyDescent="0.3">
      <c r="A94" s="4" t="str">
        <f t="shared" si="39"/>
        <v>AID FROM OTHER GOVTS</v>
      </c>
      <c r="B94" s="103">
        <v>250000</v>
      </c>
      <c r="C94" s="108">
        <f t="shared" ref="C94:N94" si="41">IFERROR((+C10+C51)/(+$B10+$B51)*$B94,0)</f>
        <v>2833.2294756797555</v>
      </c>
      <c r="D94" s="108">
        <f t="shared" si="41"/>
        <v>2133.2874019203427</v>
      </c>
      <c r="E94" s="108">
        <f t="shared" si="41"/>
        <v>4458.5651845740667</v>
      </c>
      <c r="F94" s="108">
        <f t="shared" si="41"/>
        <v>3744.9095121908408</v>
      </c>
      <c r="G94" s="108">
        <f t="shared" si="41"/>
        <v>2672.5060998086678</v>
      </c>
      <c r="H94" s="108">
        <f t="shared" si="41"/>
        <v>56707.924485246367</v>
      </c>
      <c r="I94" s="108">
        <f t="shared" si="41"/>
        <v>55710.671593322688</v>
      </c>
      <c r="J94" s="108">
        <f t="shared" si="41"/>
        <v>2718.0352472397267</v>
      </c>
      <c r="K94" s="108">
        <f t="shared" si="41"/>
        <v>5555.1045305341504</v>
      </c>
      <c r="L94" s="108">
        <f t="shared" si="41"/>
        <v>2918.8023310923481</v>
      </c>
      <c r="M94" s="108">
        <f t="shared" si="41"/>
        <v>75312.889466200926</v>
      </c>
      <c r="N94" s="108">
        <f t="shared" si="41"/>
        <v>35234.074672190138</v>
      </c>
    </row>
    <row r="95" spans="1:27" x14ac:dyDescent="0.3">
      <c r="A95" s="4" t="str">
        <f t="shared" si="39"/>
        <v>GRANTS REVENUE</v>
      </c>
      <c r="B95" s="103">
        <v>296300</v>
      </c>
      <c r="C95" s="108">
        <f t="shared" ref="C95:N95" si="42">IFERROR((+C11+C52)/(+$B11+$B52)*$B95,0)</f>
        <v>16960.171075454491</v>
      </c>
      <c r="D95" s="108">
        <f t="shared" si="42"/>
        <v>20472.482483689699</v>
      </c>
      <c r="E95" s="108">
        <f t="shared" si="42"/>
        <v>14754.704964033695</v>
      </c>
      <c r="F95" s="108">
        <f t="shared" si="42"/>
        <v>0</v>
      </c>
      <c r="G95" s="108">
        <f t="shared" si="42"/>
        <v>0</v>
      </c>
      <c r="H95" s="108">
        <f t="shared" si="42"/>
        <v>0</v>
      </c>
      <c r="I95" s="108">
        <f t="shared" si="42"/>
        <v>23699.580175432649</v>
      </c>
      <c r="J95" s="108">
        <f t="shared" si="42"/>
        <v>10048.184622772011</v>
      </c>
      <c r="K95" s="108">
        <f t="shared" si="42"/>
        <v>8233.6523236795165</v>
      </c>
      <c r="L95" s="108">
        <f t="shared" si="42"/>
        <v>62665.669143338906</v>
      </c>
      <c r="M95" s="108">
        <f t="shared" si="42"/>
        <v>139465.55521159904</v>
      </c>
      <c r="N95" s="108">
        <f t="shared" si="42"/>
        <v>0</v>
      </c>
    </row>
    <row r="96" spans="1:27" x14ac:dyDescent="0.3">
      <c r="A96" s="4" t="str">
        <f t="shared" si="39"/>
        <v>INTEREST INCOME</v>
      </c>
      <c r="B96" s="103">
        <v>1078000</v>
      </c>
      <c r="C96" s="108">
        <f t="shared" ref="C96:N96" si="43">IFERROR((+C12+C53)/(+$B12+$B53)*$B96,0)</f>
        <v>35128.999606294747</v>
      </c>
      <c r="D96" s="108">
        <f t="shared" si="43"/>
        <v>87421.638158400616</v>
      </c>
      <c r="E96" s="108">
        <f t="shared" si="43"/>
        <v>109533.30422911713</v>
      </c>
      <c r="F96" s="108">
        <f t="shared" si="43"/>
        <v>61192.202535092081</v>
      </c>
      <c r="G96" s="108">
        <f t="shared" si="43"/>
        <v>65248.144396128831</v>
      </c>
      <c r="H96" s="108">
        <f t="shared" si="43"/>
        <v>45047.701362169755</v>
      </c>
      <c r="I96" s="108">
        <f t="shared" si="43"/>
        <v>90405.447082358354</v>
      </c>
      <c r="J96" s="108">
        <f t="shared" si="43"/>
        <v>85219.847618839543</v>
      </c>
      <c r="K96" s="108">
        <f t="shared" si="43"/>
        <v>60638.923961943779</v>
      </c>
      <c r="L96" s="108">
        <f t="shared" si="43"/>
        <v>103709.4980447093</v>
      </c>
      <c r="M96" s="108">
        <f t="shared" si="43"/>
        <v>70484.92722335273</v>
      </c>
      <c r="N96" s="108">
        <f t="shared" si="43"/>
        <v>263969.36578159319</v>
      </c>
    </row>
    <row r="97" spans="1:27" x14ac:dyDescent="0.3">
      <c r="A97" s="4" t="str">
        <f t="shared" si="39"/>
        <v>OTHER REVENUES</v>
      </c>
      <c r="B97" s="103">
        <v>479157</v>
      </c>
      <c r="C97" s="108">
        <f t="shared" ref="C97:N97" si="44">IFERROR((+C13+C54)/(+$B13+$B54)*$B97,0)</f>
        <v>4247.1373605975377</v>
      </c>
      <c r="D97" s="108">
        <f t="shared" si="44"/>
        <v>985.86296270799721</v>
      </c>
      <c r="E97" s="108">
        <f t="shared" si="44"/>
        <v>62513.355049712831</v>
      </c>
      <c r="F97" s="108">
        <f t="shared" si="44"/>
        <v>23020.354571515676</v>
      </c>
      <c r="G97" s="108">
        <f t="shared" si="44"/>
        <v>1463.3114477203887</v>
      </c>
      <c r="H97" s="108">
        <f t="shared" si="44"/>
        <v>250641.18503279772</v>
      </c>
      <c r="I97" s="108">
        <f t="shared" si="44"/>
        <v>1713.5637907635419</v>
      </c>
      <c r="J97" s="108">
        <f t="shared" si="44"/>
        <v>10107.114889018922</v>
      </c>
      <c r="K97" s="108">
        <f t="shared" si="44"/>
        <v>5342.0544714507687</v>
      </c>
      <c r="L97" s="108">
        <f t="shared" si="44"/>
        <v>4674.0978140612087</v>
      </c>
      <c r="M97" s="108">
        <f t="shared" si="44"/>
        <v>3334.8186305121749</v>
      </c>
      <c r="N97" s="108">
        <f t="shared" si="44"/>
        <v>111114.14397914127</v>
      </c>
    </row>
    <row r="98" spans="1:27" x14ac:dyDescent="0.3">
      <c r="A98" s="4" t="str">
        <f t="shared" si="39"/>
        <v>RENTAL INCOME</v>
      </c>
      <c r="B98" s="103">
        <v>2060878</v>
      </c>
      <c r="C98" s="108">
        <f t="shared" ref="C98:N98" si="45">IFERROR((+C14+C55)/(+$B14+$B55)*$B98,0)</f>
        <v>100247.70902056251</v>
      </c>
      <c r="D98" s="108">
        <f t="shared" si="45"/>
        <v>121819.22656318343</v>
      </c>
      <c r="E98" s="108">
        <f t="shared" si="45"/>
        <v>95733.548811288259</v>
      </c>
      <c r="F98" s="108">
        <f t="shared" si="45"/>
        <v>138940.97072022536</v>
      </c>
      <c r="G98" s="108">
        <f t="shared" si="45"/>
        <v>86644.060910229266</v>
      </c>
      <c r="H98" s="108">
        <f t="shared" si="45"/>
        <v>193632.42650344793</v>
      </c>
      <c r="I98" s="108">
        <f t="shared" si="45"/>
        <v>248630.36356745989</v>
      </c>
      <c r="J98" s="108">
        <f t="shared" si="45"/>
        <v>165265.5235880299</v>
      </c>
      <c r="K98" s="108">
        <f t="shared" si="45"/>
        <v>126394.55425496817</v>
      </c>
      <c r="L98" s="108">
        <f t="shared" si="45"/>
        <v>130118.68813750165</v>
      </c>
      <c r="M98" s="108">
        <f t="shared" si="45"/>
        <v>136124.047183558</v>
      </c>
      <c r="N98" s="108">
        <f t="shared" si="45"/>
        <v>517326.88073954568</v>
      </c>
    </row>
    <row r="99" spans="1:27" x14ac:dyDescent="0.3">
      <c r="A99" s="4" t="str">
        <f t="shared" si="39"/>
        <v>OTHER REV-1</v>
      </c>
      <c r="B99" s="103"/>
      <c r="C99" s="108">
        <f t="shared" ref="C99:N99" si="46">IFERROR((+C15+C56)/(+$B15+$B56)*$B99,0)</f>
        <v>0</v>
      </c>
      <c r="D99" s="108">
        <f t="shared" si="46"/>
        <v>0</v>
      </c>
      <c r="E99" s="108">
        <f t="shared" si="46"/>
        <v>0</v>
      </c>
      <c r="F99" s="108">
        <f t="shared" si="46"/>
        <v>0</v>
      </c>
      <c r="G99" s="108">
        <f t="shared" si="46"/>
        <v>0</v>
      </c>
      <c r="H99" s="108">
        <f t="shared" si="46"/>
        <v>0</v>
      </c>
      <c r="I99" s="108">
        <f t="shared" si="46"/>
        <v>0</v>
      </c>
      <c r="J99" s="108">
        <f t="shared" si="46"/>
        <v>0</v>
      </c>
      <c r="K99" s="108">
        <f t="shared" si="46"/>
        <v>0</v>
      </c>
      <c r="L99" s="108">
        <f t="shared" si="46"/>
        <v>0</v>
      </c>
      <c r="M99" s="108">
        <f t="shared" si="46"/>
        <v>0</v>
      </c>
      <c r="N99" s="108">
        <f t="shared" si="46"/>
        <v>0</v>
      </c>
    </row>
    <row r="100" spans="1:27" x14ac:dyDescent="0.3">
      <c r="A100" s="4" t="str">
        <f t="shared" si="39"/>
        <v>OTHER REV-2</v>
      </c>
      <c r="B100" s="103"/>
      <c r="C100" s="108">
        <f t="shared" ref="C100:N100" si="47">IFERROR((+C16+C57)/(+$B16+$B57)*$B100,0)</f>
        <v>0</v>
      </c>
      <c r="D100" s="108">
        <f t="shared" si="47"/>
        <v>0</v>
      </c>
      <c r="E100" s="108">
        <f t="shared" si="47"/>
        <v>0</v>
      </c>
      <c r="F100" s="108">
        <f t="shared" si="47"/>
        <v>0</v>
      </c>
      <c r="G100" s="108">
        <f t="shared" si="47"/>
        <v>0</v>
      </c>
      <c r="H100" s="108">
        <f t="shared" si="47"/>
        <v>0</v>
      </c>
      <c r="I100" s="108">
        <f t="shared" si="47"/>
        <v>0</v>
      </c>
      <c r="J100" s="108">
        <f t="shared" si="47"/>
        <v>0</v>
      </c>
      <c r="K100" s="108">
        <f t="shared" si="47"/>
        <v>0</v>
      </c>
      <c r="L100" s="108">
        <f t="shared" si="47"/>
        <v>0</v>
      </c>
      <c r="M100" s="108">
        <f t="shared" si="47"/>
        <v>0</v>
      </c>
      <c r="N100" s="108">
        <f t="shared" si="47"/>
        <v>0</v>
      </c>
    </row>
    <row r="101" spans="1:27" x14ac:dyDescent="0.3">
      <c r="A101" s="4" t="str">
        <f t="shared" si="39"/>
        <v>OTHER REV-3</v>
      </c>
      <c r="B101" s="103"/>
      <c r="C101" s="108">
        <f t="shared" ref="C101:N101" si="48">IFERROR((+C17+C58)/(+$B17+$B58)*$B101,0)</f>
        <v>0</v>
      </c>
      <c r="D101" s="108">
        <f t="shared" si="48"/>
        <v>0</v>
      </c>
      <c r="E101" s="108">
        <f t="shared" si="48"/>
        <v>0</v>
      </c>
      <c r="F101" s="108">
        <f t="shared" si="48"/>
        <v>0</v>
      </c>
      <c r="G101" s="108">
        <f t="shared" si="48"/>
        <v>0</v>
      </c>
      <c r="H101" s="108">
        <f t="shared" si="48"/>
        <v>0</v>
      </c>
      <c r="I101" s="108">
        <f t="shared" si="48"/>
        <v>0</v>
      </c>
      <c r="J101" s="108">
        <f t="shared" si="48"/>
        <v>0</v>
      </c>
      <c r="K101" s="108">
        <f t="shared" si="48"/>
        <v>0</v>
      </c>
      <c r="L101" s="108">
        <f t="shared" si="48"/>
        <v>0</v>
      </c>
      <c r="M101" s="108">
        <f t="shared" si="48"/>
        <v>0</v>
      </c>
      <c r="N101" s="108">
        <f t="shared" si="48"/>
        <v>0</v>
      </c>
    </row>
    <row r="102" spans="1:27" x14ac:dyDescent="0.3">
      <c r="A102" s="4" t="str">
        <f t="shared" si="39"/>
        <v>OTHER REV-4</v>
      </c>
      <c r="B102" s="103"/>
      <c r="C102" s="108">
        <f t="shared" ref="C102:N102" si="49">IFERROR((+C18+C59)/(+$B18+$B59)*$B102,0)</f>
        <v>0</v>
      </c>
      <c r="D102" s="108">
        <f t="shared" si="49"/>
        <v>0</v>
      </c>
      <c r="E102" s="108">
        <f t="shared" si="49"/>
        <v>0</v>
      </c>
      <c r="F102" s="108">
        <f t="shared" si="49"/>
        <v>0</v>
      </c>
      <c r="G102" s="108">
        <f t="shared" si="49"/>
        <v>0</v>
      </c>
      <c r="H102" s="108">
        <f t="shared" si="49"/>
        <v>0</v>
      </c>
      <c r="I102" s="108">
        <f t="shared" si="49"/>
        <v>0</v>
      </c>
      <c r="J102" s="108">
        <f t="shared" si="49"/>
        <v>0</v>
      </c>
      <c r="K102" s="108">
        <f t="shared" si="49"/>
        <v>0</v>
      </c>
      <c r="L102" s="108">
        <f t="shared" si="49"/>
        <v>0</v>
      </c>
      <c r="M102" s="108">
        <f t="shared" si="49"/>
        <v>0</v>
      </c>
      <c r="N102" s="108">
        <f t="shared" si="49"/>
        <v>0</v>
      </c>
    </row>
    <row r="103" spans="1:27" x14ac:dyDescent="0.3">
      <c r="A103" s="4" t="str">
        <f t="shared" si="39"/>
        <v>OTHER REV-5</v>
      </c>
      <c r="B103" s="103"/>
      <c r="C103" s="108">
        <f t="shared" ref="C103:N103" si="50">IFERROR((+C19+C60)/(+$B19+$B60)*$B103,0)</f>
        <v>0</v>
      </c>
      <c r="D103" s="108">
        <f t="shared" si="50"/>
        <v>0</v>
      </c>
      <c r="E103" s="108">
        <f t="shared" si="50"/>
        <v>0</v>
      </c>
      <c r="F103" s="108">
        <f t="shared" si="50"/>
        <v>0</v>
      </c>
      <c r="G103" s="108">
        <f t="shared" si="50"/>
        <v>0</v>
      </c>
      <c r="H103" s="108">
        <f t="shared" si="50"/>
        <v>0</v>
      </c>
      <c r="I103" s="108">
        <f t="shared" si="50"/>
        <v>0</v>
      </c>
      <c r="J103" s="108">
        <f t="shared" si="50"/>
        <v>0</v>
      </c>
      <c r="K103" s="108">
        <f t="shared" si="50"/>
        <v>0</v>
      </c>
      <c r="L103" s="108">
        <f t="shared" si="50"/>
        <v>0</v>
      </c>
      <c r="M103" s="108">
        <f t="shared" si="50"/>
        <v>0</v>
      </c>
      <c r="N103" s="108">
        <f t="shared" si="50"/>
        <v>0</v>
      </c>
    </row>
    <row r="104" spans="1:27" x14ac:dyDescent="0.3">
      <c r="A104" s="4" t="str">
        <f t="shared" si="39"/>
        <v>OTHER REV-6</v>
      </c>
      <c r="B104" s="103"/>
      <c r="C104" s="108">
        <f t="shared" ref="C104:N104" si="51">IFERROR((+C20+C61)/(+$B20+$B61)*$B104,0)</f>
        <v>0</v>
      </c>
      <c r="D104" s="108">
        <f t="shared" si="51"/>
        <v>0</v>
      </c>
      <c r="E104" s="108">
        <f t="shared" si="51"/>
        <v>0</v>
      </c>
      <c r="F104" s="108">
        <f t="shared" si="51"/>
        <v>0</v>
      </c>
      <c r="G104" s="108">
        <f t="shared" si="51"/>
        <v>0</v>
      </c>
      <c r="H104" s="108">
        <f t="shared" si="51"/>
        <v>0</v>
      </c>
      <c r="I104" s="108">
        <f t="shared" si="51"/>
        <v>0</v>
      </c>
      <c r="J104" s="108">
        <f t="shared" si="51"/>
        <v>0</v>
      </c>
      <c r="K104" s="108">
        <f t="shared" si="51"/>
        <v>0</v>
      </c>
      <c r="L104" s="108">
        <f t="shared" si="51"/>
        <v>0</v>
      </c>
      <c r="M104" s="108">
        <f t="shared" si="51"/>
        <v>0</v>
      </c>
      <c r="N104" s="108">
        <f t="shared" si="51"/>
        <v>0</v>
      </c>
    </row>
    <row r="105" spans="1:27" x14ac:dyDescent="0.3">
      <c r="A105" s="4" t="str">
        <f t="shared" si="39"/>
        <v>OTHER REV-7</v>
      </c>
      <c r="B105" s="103"/>
      <c r="C105" s="108">
        <f t="shared" ref="C105:N105" si="52">IFERROR((+C21+C62)/(+$B21+$B62)*$B105,0)</f>
        <v>0</v>
      </c>
      <c r="D105" s="108">
        <f t="shared" si="52"/>
        <v>0</v>
      </c>
      <c r="E105" s="108">
        <f t="shared" si="52"/>
        <v>0</v>
      </c>
      <c r="F105" s="108">
        <f t="shared" si="52"/>
        <v>0</v>
      </c>
      <c r="G105" s="108">
        <f t="shared" si="52"/>
        <v>0</v>
      </c>
      <c r="H105" s="108">
        <f t="shared" si="52"/>
        <v>0</v>
      </c>
      <c r="I105" s="108">
        <f t="shared" si="52"/>
        <v>0</v>
      </c>
      <c r="J105" s="108">
        <f t="shared" si="52"/>
        <v>0</v>
      </c>
      <c r="K105" s="108">
        <f t="shared" si="52"/>
        <v>0</v>
      </c>
      <c r="L105" s="108">
        <f t="shared" si="52"/>
        <v>0</v>
      </c>
      <c r="M105" s="108">
        <f t="shared" si="52"/>
        <v>0</v>
      </c>
      <c r="N105" s="108">
        <f t="shared" si="52"/>
        <v>0</v>
      </c>
    </row>
    <row r="106" spans="1:27" x14ac:dyDescent="0.3">
      <c r="A106" s="4" t="str">
        <f t="shared" si="39"/>
        <v>OTHER REV-8</v>
      </c>
      <c r="B106" s="103"/>
      <c r="C106" s="108">
        <f t="shared" ref="C106:N106" si="53">IFERROR((+C22+C63)/(+$B22+$B63)*$B106,0)</f>
        <v>0</v>
      </c>
      <c r="D106" s="108">
        <f t="shared" si="53"/>
        <v>0</v>
      </c>
      <c r="E106" s="108">
        <f t="shared" si="53"/>
        <v>0</v>
      </c>
      <c r="F106" s="108">
        <f t="shared" si="53"/>
        <v>0</v>
      </c>
      <c r="G106" s="108">
        <f t="shared" si="53"/>
        <v>0</v>
      </c>
      <c r="H106" s="108">
        <f t="shared" si="53"/>
        <v>0</v>
      </c>
      <c r="I106" s="108">
        <f t="shared" si="53"/>
        <v>0</v>
      </c>
      <c r="J106" s="108">
        <f t="shared" si="53"/>
        <v>0</v>
      </c>
      <c r="K106" s="108">
        <f t="shared" si="53"/>
        <v>0</v>
      </c>
      <c r="L106" s="108">
        <f t="shared" si="53"/>
        <v>0</v>
      </c>
      <c r="M106" s="108">
        <f t="shared" si="53"/>
        <v>0</v>
      </c>
      <c r="N106" s="108">
        <f t="shared" si="53"/>
        <v>0</v>
      </c>
    </row>
    <row r="107" spans="1:27" x14ac:dyDescent="0.3">
      <c r="A107" s="4" t="str">
        <f t="shared" si="39"/>
        <v>OTHER REV-9</v>
      </c>
      <c r="B107" s="103"/>
      <c r="C107" s="108">
        <f t="shared" ref="C107:N107" si="54">IFERROR((+C23+C64)/(+$B23+$B64)*$B107,0)</f>
        <v>0</v>
      </c>
      <c r="D107" s="108">
        <f t="shared" si="54"/>
        <v>0</v>
      </c>
      <c r="E107" s="108">
        <f t="shared" si="54"/>
        <v>0</v>
      </c>
      <c r="F107" s="108">
        <f t="shared" si="54"/>
        <v>0</v>
      </c>
      <c r="G107" s="108">
        <f t="shared" si="54"/>
        <v>0</v>
      </c>
      <c r="H107" s="108">
        <f t="shared" si="54"/>
        <v>0</v>
      </c>
      <c r="I107" s="108">
        <f t="shared" si="54"/>
        <v>0</v>
      </c>
      <c r="J107" s="108">
        <f t="shared" si="54"/>
        <v>0</v>
      </c>
      <c r="K107" s="108">
        <f t="shared" si="54"/>
        <v>0</v>
      </c>
      <c r="L107" s="108">
        <f t="shared" si="54"/>
        <v>0</v>
      </c>
      <c r="M107" s="108">
        <f t="shared" si="54"/>
        <v>0</v>
      </c>
      <c r="N107" s="108">
        <f t="shared" si="54"/>
        <v>0</v>
      </c>
    </row>
    <row r="108" spans="1:27" x14ac:dyDescent="0.3">
      <c r="A108" s="4" t="str">
        <f t="shared" si="39"/>
        <v>OTHER REV-10</v>
      </c>
      <c r="B108" s="103"/>
      <c r="C108" s="108">
        <f t="shared" ref="C108:N108" si="55">IFERROR((+C24+C65)/(+$B24+$B65)*$B108,0)</f>
        <v>0</v>
      </c>
      <c r="D108" s="108">
        <f t="shared" si="55"/>
        <v>0</v>
      </c>
      <c r="E108" s="108">
        <f t="shared" si="55"/>
        <v>0</v>
      </c>
      <c r="F108" s="108">
        <f t="shared" si="55"/>
        <v>0</v>
      </c>
      <c r="G108" s="108">
        <f t="shared" si="55"/>
        <v>0</v>
      </c>
      <c r="H108" s="108">
        <f t="shared" si="55"/>
        <v>0</v>
      </c>
      <c r="I108" s="108">
        <f t="shared" si="55"/>
        <v>0</v>
      </c>
      <c r="J108" s="108">
        <f t="shared" si="55"/>
        <v>0</v>
      </c>
      <c r="K108" s="108">
        <f t="shared" si="55"/>
        <v>0</v>
      </c>
      <c r="L108" s="108">
        <f t="shared" si="55"/>
        <v>0</v>
      </c>
      <c r="M108" s="108">
        <f t="shared" si="55"/>
        <v>0</v>
      </c>
      <c r="N108" s="108">
        <f t="shared" si="55"/>
        <v>0</v>
      </c>
    </row>
    <row r="109" spans="1:27" x14ac:dyDescent="0.3">
      <c r="A109" s="4" t="str">
        <f t="shared" si="39"/>
        <v>OTHER REV-11</v>
      </c>
      <c r="B109" s="103"/>
      <c r="C109" s="108">
        <f t="shared" ref="C109:N109" si="56">IFERROR((+C25+C66)/(+$B25+$B66)*$B109,0)</f>
        <v>0</v>
      </c>
      <c r="D109" s="108">
        <f t="shared" si="56"/>
        <v>0</v>
      </c>
      <c r="E109" s="108">
        <f t="shared" si="56"/>
        <v>0</v>
      </c>
      <c r="F109" s="108">
        <f t="shared" si="56"/>
        <v>0</v>
      </c>
      <c r="G109" s="108">
        <f t="shared" si="56"/>
        <v>0</v>
      </c>
      <c r="H109" s="108">
        <f t="shared" si="56"/>
        <v>0</v>
      </c>
      <c r="I109" s="108">
        <f t="shared" si="56"/>
        <v>0</v>
      </c>
      <c r="J109" s="108">
        <f t="shared" si="56"/>
        <v>0</v>
      </c>
      <c r="K109" s="108">
        <f t="shared" si="56"/>
        <v>0</v>
      </c>
      <c r="L109" s="108">
        <f t="shared" si="56"/>
        <v>0</v>
      </c>
      <c r="M109" s="108">
        <f t="shared" si="56"/>
        <v>0</v>
      </c>
      <c r="N109" s="108">
        <f t="shared" si="56"/>
        <v>0</v>
      </c>
    </row>
    <row r="110" spans="1:27" x14ac:dyDescent="0.3">
      <c r="A110" s="40" t="s">
        <v>8</v>
      </c>
      <c r="B110" s="104">
        <f t="shared" ref="B110:N110" si="57">SUM(B93:B109)</f>
        <v>55969335</v>
      </c>
      <c r="C110" s="104">
        <f t="shared" si="57"/>
        <v>456671.27609119797</v>
      </c>
      <c r="D110" s="104">
        <f t="shared" si="57"/>
        <v>338881.02647661098</v>
      </c>
      <c r="E110" s="104">
        <f t="shared" si="57"/>
        <v>328389.12328194932</v>
      </c>
      <c r="F110" s="104">
        <f t="shared" si="57"/>
        <v>2191435.8566636094</v>
      </c>
      <c r="G110" s="104">
        <f t="shared" si="57"/>
        <v>6112961.7435178328</v>
      </c>
      <c r="H110" s="104">
        <f t="shared" si="57"/>
        <v>10602514.699265337</v>
      </c>
      <c r="I110" s="104">
        <f t="shared" si="57"/>
        <v>11474595.961466907</v>
      </c>
      <c r="J110" s="104">
        <f t="shared" si="57"/>
        <v>1643341.1460757125</v>
      </c>
      <c r="K110" s="104">
        <f t="shared" si="57"/>
        <v>4401121.7670748532</v>
      </c>
      <c r="L110" s="104">
        <f t="shared" si="57"/>
        <v>10570790.957231659</v>
      </c>
      <c r="M110" s="104">
        <f t="shared" si="57"/>
        <v>699697.79202324129</v>
      </c>
      <c r="N110" s="104">
        <f t="shared" si="57"/>
        <v>7148933.6508310903</v>
      </c>
    </row>
    <row r="111" spans="1:27" x14ac:dyDescent="0.3">
      <c r="A111" s="10" t="s">
        <v>7</v>
      </c>
      <c r="B111" s="108"/>
      <c r="C111" s="108"/>
      <c r="D111" s="108"/>
      <c r="E111" s="108"/>
      <c r="F111" s="108"/>
      <c r="G111" s="108"/>
      <c r="H111" s="108"/>
      <c r="I111" s="108"/>
      <c r="J111" s="108"/>
      <c r="K111" s="108"/>
      <c r="L111" s="108"/>
      <c r="M111" s="108"/>
      <c r="N111" s="108"/>
    </row>
    <row r="112" spans="1:27" x14ac:dyDescent="0.3">
      <c r="A112" s="4" t="str">
        <f t="shared" ref="A112:A128" si="58">A28</f>
        <v>SALARIES &amp; WAGES</v>
      </c>
      <c r="B112" s="103">
        <v>18589353</v>
      </c>
      <c r="C112" s="108">
        <f>IFERROR(C$91*$B112,0)</f>
        <v>1429950.2307692308</v>
      </c>
      <c r="D112" s="108">
        <f t="shared" ref="D112:N113" si="59">IFERROR(D$91*$B112,0)</f>
        <v>1429950.2307692308</v>
      </c>
      <c r="E112" s="108">
        <f t="shared" si="59"/>
        <v>1429950.2307692308</v>
      </c>
      <c r="F112" s="108">
        <f t="shared" si="59"/>
        <v>1429950.2307692308</v>
      </c>
      <c r="G112" s="108">
        <f t="shared" si="59"/>
        <v>2144925.3461538465</v>
      </c>
      <c r="H112" s="108">
        <f t="shared" si="59"/>
        <v>1429950.2307692308</v>
      </c>
      <c r="I112" s="108">
        <f t="shared" si="59"/>
        <v>1429950.2307692308</v>
      </c>
      <c r="J112" s="108">
        <f t="shared" si="59"/>
        <v>1429950.2307692308</v>
      </c>
      <c r="K112" s="108">
        <f t="shared" si="59"/>
        <v>1429950.2307692308</v>
      </c>
      <c r="L112" s="108">
        <f t="shared" si="59"/>
        <v>2144925.3461538465</v>
      </c>
      <c r="M112" s="108">
        <f t="shared" si="59"/>
        <v>1429950.2307692308</v>
      </c>
      <c r="N112" s="108">
        <f t="shared" si="59"/>
        <v>1429950.2307692308</v>
      </c>
      <c r="P112" s="37" t="s">
        <v>149</v>
      </c>
      <c r="Q112" s="124"/>
      <c r="R112" s="124"/>
      <c r="S112" s="35"/>
      <c r="T112" s="35"/>
      <c r="U112" s="35"/>
      <c r="V112" s="35"/>
      <c r="W112" s="35"/>
      <c r="X112" s="35"/>
      <c r="Y112" s="35"/>
      <c r="Z112" s="35"/>
      <c r="AA112" s="35"/>
    </row>
    <row r="113" spans="1:27" x14ac:dyDescent="0.3">
      <c r="A113" s="4" t="str">
        <f t="shared" si="58"/>
        <v>BENEFITS</v>
      </c>
      <c r="B113" s="103">
        <v>6760485</v>
      </c>
      <c r="C113" s="108">
        <f>IFERROR(C$91*$B113,0)</f>
        <v>520037.30769230775</v>
      </c>
      <c r="D113" s="108">
        <f t="shared" si="59"/>
        <v>520037.30769230775</v>
      </c>
      <c r="E113" s="108">
        <f t="shared" si="59"/>
        <v>520037.30769230775</v>
      </c>
      <c r="F113" s="108">
        <f t="shared" si="59"/>
        <v>520037.30769230775</v>
      </c>
      <c r="G113" s="108">
        <f t="shared" si="59"/>
        <v>780055.96153846162</v>
      </c>
      <c r="H113" s="108">
        <f t="shared" si="59"/>
        <v>520037.30769230775</v>
      </c>
      <c r="I113" s="108">
        <f t="shared" si="59"/>
        <v>520037.30769230775</v>
      </c>
      <c r="J113" s="108">
        <f t="shared" si="59"/>
        <v>520037.30769230775</v>
      </c>
      <c r="K113" s="108">
        <f t="shared" si="59"/>
        <v>520037.30769230775</v>
      </c>
      <c r="L113" s="108">
        <f t="shared" si="59"/>
        <v>780055.96153846162</v>
      </c>
      <c r="M113" s="108">
        <f t="shared" si="59"/>
        <v>520037.30769230775</v>
      </c>
      <c r="N113" s="108">
        <f t="shared" si="59"/>
        <v>520037.30769230775</v>
      </c>
      <c r="P113" s="37" t="s">
        <v>149</v>
      </c>
      <c r="Q113" s="124"/>
      <c r="R113" s="124"/>
      <c r="S113" s="35"/>
      <c r="T113" s="35"/>
      <c r="U113" s="35"/>
      <c r="V113" s="35"/>
      <c r="W113" s="35"/>
      <c r="X113" s="35"/>
      <c r="Y113" s="35"/>
      <c r="Z113" s="35"/>
      <c r="AA113" s="35"/>
    </row>
    <row r="114" spans="1:27" x14ac:dyDescent="0.3">
      <c r="A114" s="4" t="str">
        <f t="shared" si="58"/>
        <v>CONTRACTUAL SERVICES</v>
      </c>
      <c r="B114" s="103">
        <v>5283207</v>
      </c>
      <c r="C114" s="108">
        <f t="shared" ref="C114:N114" si="60">IFERROR((+C30+C71)/(+$B30+$B71)*$B114,0)</f>
        <v>171397.35821994051</v>
      </c>
      <c r="D114" s="108">
        <f t="shared" si="60"/>
        <v>339451.97668164276</v>
      </c>
      <c r="E114" s="108">
        <f t="shared" si="60"/>
        <v>266563.25976195768</v>
      </c>
      <c r="F114" s="108">
        <f t="shared" si="60"/>
        <v>379790.85536569025</v>
      </c>
      <c r="G114" s="108">
        <f t="shared" si="60"/>
        <v>394109.09763869038</v>
      </c>
      <c r="H114" s="108">
        <f t="shared" si="60"/>
        <v>301688.8749295008</v>
      </c>
      <c r="I114" s="108">
        <f t="shared" si="60"/>
        <v>318179.77783174667</v>
      </c>
      <c r="J114" s="108">
        <f t="shared" si="60"/>
        <v>494264.66538420581</v>
      </c>
      <c r="K114" s="108">
        <f t="shared" si="60"/>
        <v>1004655.5857229236</v>
      </c>
      <c r="L114" s="108">
        <f t="shared" si="60"/>
        <v>348922.40480993356</v>
      </c>
      <c r="M114" s="108">
        <f t="shared" si="60"/>
        <v>379013.47402656503</v>
      </c>
      <c r="N114" s="108">
        <f t="shared" si="60"/>
        <v>885169.66962720302</v>
      </c>
      <c r="P114" s="35"/>
      <c r="Q114" s="35"/>
      <c r="R114" s="35"/>
      <c r="S114" s="35"/>
      <c r="T114" s="35"/>
      <c r="U114" s="35"/>
      <c r="V114" s="35"/>
      <c r="W114" s="35"/>
      <c r="X114" s="35"/>
      <c r="Y114" s="35"/>
      <c r="Z114" s="35"/>
      <c r="AA114" s="35"/>
    </row>
    <row r="115" spans="1:27" x14ac:dyDescent="0.3">
      <c r="A115" s="4" t="str">
        <f t="shared" si="58"/>
        <v>UTILITIES</v>
      </c>
      <c r="B115" s="103">
        <v>279170</v>
      </c>
      <c r="C115" s="108">
        <f t="shared" ref="C115:N115" si="61">IFERROR((+C31+C72)/(+$B31+$B72)*$B115,0)</f>
        <v>11707.341596712402</v>
      </c>
      <c r="D115" s="108">
        <f t="shared" si="61"/>
        <v>14790.550854279263</v>
      </c>
      <c r="E115" s="108">
        <f t="shared" si="61"/>
        <v>5395.2782777633192</v>
      </c>
      <c r="F115" s="108">
        <f t="shared" si="61"/>
        <v>22078.197812706159</v>
      </c>
      <c r="G115" s="108">
        <f t="shared" si="61"/>
        <v>9051.6049071882935</v>
      </c>
      <c r="H115" s="108">
        <f t="shared" si="61"/>
        <v>6840.9127805988128</v>
      </c>
      <c r="I115" s="108">
        <f t="shared" si="61"/>
        <v>17593.621962512181</v>
      </c>
      <c r="J115" s="108">
        <f t="shared" si="61"/>
        <v>131376.00604017504</v>
      </c>
      <c r="K115" s="108">
        <f t="shared" si="61"/>
        <v>9141.4924195198128</v>
      </c>
      <c r="L115" s="108">
        <f t="shared" si="61"/>
        <v>17432.094778698396</v>
      </c>
      <c r="M115" s="108">
        <f t="shared" si="61"/>
        <v>9478.0637062949754</v>
      </c>
      <c r="N115" s="108">
        <f t="shared" si="61"/>
        <v>24284.834863551358</v>
      </c>
      <c r="P115" s="35"/>
      <c r="Q115" s="35"/>
      <c r="R115" s="35"/>
      <c r="S115" s="35"/>
      <c r="T115" s="35"/>
      <c r="U115" s="35"/>
      <c r="V115" s="35"/>
      <c r="W115" s="35"/>
      <c r="X115" s="35"/>
      <c r="Y115" s="35"/>
      <c r="Z115" s="35"/>
      <c r="AA115" s="35"/>
    </row>
    <row r="116" spans="1:27" x14ac:dyDescent="0.3">
      <c r="A116" s="4" t="str">
        <f t="shared" si="58"/>
        <v>MAINTENANCE AND REPAIRS</v>
      </c>
      <c r="B116" s="103">
        <v>2758500</v>
      </c>
      <c r="C116" s="108">
        <f t="shared" ref="C116:N116" si="62">IFERROR((+C32+C73)/(+$B32+$B73)*$B116,0)</f>
        <v>130951.68098499153</v>
      </c>
      <c r="D116" s="108">
        <f t="shared" si="62"/>
        <v>172508.36912326093</v>
      </c>
      <c r="E116" s="108">
        <f t="shared" si="62"/>
        <v>108125.30551487359</v>
      </c>
      <c r="F116" s="108">
        <f t="shared" si="62"/>
        <v>176123.68801257509</v>
      </c>
      <c r="G116" s="108">
        <f t="shared" si="62"/>
        <v>276317.88771401573</v>
      </c>
      <c r="H116" s="108">
        <f t="shared" si="62"/>
        <v>173166.76232616403</v>
      </c>
      <c r="I116" s="108">
        <f t="shared" si="62"/>
        <v>155592.72837175013</v>
      </c>
      <c r="J116" s="108">
        <f t="shared" si="62"/>
        <v>164064.5736914727</v>
      </c>
      <c r="K116" s="108">
        <f t="shared" si="62"/>
        <v>152422.31187161666</v>
      </c>
      <c r="L116" s="108">
        <f t="shared" si="62"/>
        <v>121621.97659261059</v>
      </c>
      <c r="M116" s="108">
        <f t="shared" si="62"/>
        <v>555173.51112253498</v>
      </c>
      <c r="N116" s="108">
        <f t="shared" si="62"/>
        <v>572431.20467413391</v>
      </c>
      <c r="P116" s="35"/>
      <c r="Q116" s="35"/>
      <c r="R116" s="35"/>
      <c r="S116" s="35"/>
      <c r="T116" s="35"/>
      <c r="U116" s="35"/>
      <c r="V116" s="35"/>
      <c r="W116" s="35"/>
      <c r="X116" s="35"/>
      <c r="Y116" s="35"/>
      <c r="Z116" s="35"/>
      <c r="AA116" s="35"/>
    </row>
    <row r="117" spans="1:27" x14ac:dyDescent="0.3">
      <c r="A117" s="4" t="str">
        <f t="shared" si="58"/>
        <v>OTHER SUPPLIES AND EXPENSES</v>
      </c>
      <c r="B117" s="103">
        <v>3333133</v>
      </c>
      <c r="C117" s="108">
        <f t="shared" ref="C117:N117" si="63">IFERROR((+C33+C74)/(+$B33+$B74)*$B117,0)</f>
        <v>342069.93374972569</v>
      </c>
      <c r="D117" s="108">
        <f t="shared" si="63"/>
        <v>340770.45203557826</v>
      </c>
      <c r="E117" s="108">
        <f t="shared" si="63"/>
        <v>162934.90976187499</v>
      </c>
      <c r="F117" s="108">
        <f t="shared" si="63"/>
        <v>211574.21638388763</v>
      </c>
      <c r="G117" s="108">
        <f t="shared" si="63"/>
        <v>244459.78519199099</v>
      </c>
      <c r="H117" s="108">
        <f t="shared" si="63"/>
        <v>227245.24126386121</v>
      </c>
      <c r="I117" s="108">
        <f t="shared" si="63"/>
        <v>295483.41176084545</v>
      </c>
      <c r="J117" s="108">
        <f t="shared" si="63"/>
        <v>230502.49027380996</v>
      </c>
      <c r="K117" s="108">
        <f t="shared" si="63"/>
        <v>310191.95886411227</v>
      </c>
      <c r="L117" s="108">
        <f t="shared" si="63"/>
        <v>171084.52627742765</v>
      </c>
      <c r="M117" s="108">
        <f t="shared" si="63"/>
        <v>356019.02573230985</v>
      </c>
      <c r="N117" s="108">
        <f t="shared" si="63"/>
        <v>440797.0487045761</v>
      </c>
      <c r="P117" s="35"/>
      <c r="Q117" s="35"/>
      <c r="R117" s="35"/>
      <c r="S117" s="35"/>
      <c r="T117" s="35"/>
      <c r="U117" s="35"/>
      <c r="V117" s="35"/>
      <c r="W117" s="35"/>
      <c r="X117" s="35"/>
      <c r="Y117" s="35"/>
      <c r="Z117" s="35"/>
      <c r="AA117" s="35"/>
    </row>
    <row r="118" spans="1:27" x14ac:dyDescent="0.3">
      <c r="A118" s="4" t="str">
        <f t="shared" si="58"/>
        <v>CAPITAL</v>
      </c>
      <c r="B118" s="103"/>
      <c r="C118" s="108">
        <f t="shared" ref="C118:N118" si="64">IFERROR((+C34+C75)/(+$B34+$B75)*$B118,0)</f>
        <v>0</v>
      </c>
      <c r="D118" s="108">
        <f t="shared" si="64"/>
        <v>0</v>
      </c>
      <c r="E118" s="108">
        <f t="shared" si="64"/>
        <v>0</v>
      </c>
      <c r="F118" s="108">
        <f t="shared" si="64"/>
        <v>0</v>
      </c>
      <c r="G118" s="108">
        <f t="shared" si="64"/>
        <v>0</v>
      </c>
      <c r="H118" s="108">
        <f t="shared" si="64"/>
        <v>0</v>
      </c>
      <c r="I118" s="108">
        <f t="shared" si="64"/>
        <v>0</v>
      </c>
      <c r="J118" s="108">
        <f t="shared" si="64"/>
        <v>0</v>
      </c>
      <c r="K118" s="108">
        <f t="shared" si="64"/>
        <v>0</v>
      </c>
      <c r="L118" s="108">
        <f t="shared" si="64"/>
        <v>0</v>
      </c>
      <c r="M118" s="108">
        <f t="shared" si="64"/>
        <v>0</v>
      </c>
      <c r="N118" s="108">
        <f t="shared" si="64"/>
        <v>0</v>
      </c>
      <c r="P118" s="35"/>
      <c r="Q118" s="35"/>
      <c r="R118" s="35"/>
      <c r="S118" s="35"/>
      <c r="T118" s="35"/>
      <c r="U118" s="35"/>
      <c r="V118" s="35"/>
      <c r="W118" s="35"/>
      <c r="X118" s="35"/>
      <c r="Y118" s="35"/>
      <c r="Z118" s="35"/>
      <c r="AA118" s="35"/>
    </row>
    <row r="119" spans="1:27" x14ac:dyDescent="0.3">
      <c r="A119" s="4" t="str">
        <f t="shared" si="58"/>
        <v>GRANTS</v>
      </c>
      <c r="B119" s="103"/>
      <c r="C119" s="108">
        <f t="shared" ref="C119:N119" si="65">IFERROR((+C35+C76)/(+$B35+$B76)*$B119,0)</f>
        <v>0</v>
      </c>
      <c r="D119" s="108">
        <f t="shared" si="65"/>
        <v>0</v>
      </c>
      <c r="E119" s="108">
        <f t="shared" si="65"/>
        <v>0</v>
      </c>
      <c r="F119" s="108">
        <f t="shared" si="65"/>
        <v>0</v>
      </c>
      <c r="G119" s="108">
        <f t="shared" si="65"/>
        <v>0</v>
      </c>
      <c r="H119" s="108">
        <f t="shared" si="65"/>
        <v>0</v>
      </c>
      <c r="I119" s="108">
        <f t="shared" si="65"/>
        <v>0</v>
      </c>
      <c r="J119" s="108">
        <f t="shared" si="65"/>
        <v>0</v>
      </c>
      <c r="K119" s="108">
        <f t="shared" si="65"/>
        <v>0</v>
      </c>
      <c r="L119" s="108">
        <f t="shared" si="65"/>
        <v>0</v>
      </c>
      <c r="M119" s="108">
        <f t="shared" si="65"/>
        <v>0</v>
      </c>
      <c r="N119" s="108">
        <f t="shared" si="65"/>
        <v>0</v>
      </c>
      <c r="P119" s="35"/>
      <c r="Q119" s="35"/>
      <c r="R119" s="35"/>
      <c r="S119" s="35"/>
      <c r="T119" s="35"/>
      <c r="U119" s="35"/>
      <c r="V119" s="35"/>
      <c r="W119" s="35"/>
      <c r="X119" s="35"/>
      <c r="Y119" s="35"/>
      <c r="Z119" s="35"/>
      <c r="AA119" s="35"/>
    </row>
    <row r="120" spans="1:27" x14ac:dyDescent="0.3">
      <c r="A120" s="4" t="str">
        <f t="shared" si="58"/>
        <v>OPERATINGTRANSFERS/OTHER</v>
      </c>
      <c r="B120" s="103">
        <v>18901905</v>
      </c>
      <c r="C120" s="108">
        <f t="shared" ref="C120:N120" si="66">IFERROR((+C36+C77)/(+$B36+$B77)*$B120,0)</f>
        <v>0</v>
      </c>
      <c r="D120" s="108">
        <f t="shared" si="66"/>
        <v>0</v>
      </c>
      <c r="E120" s="108">
        <f t="shared" si="66"/>
        <v>0</v>
      </c>
      <c r="F120" s="108">
        <f t="shared" si="66"/>
        <v>0</v>
      </c>
      <c r="G120" s="108">
        <f t="shared" si="66"/>
        <v>0</v>
      </c>
      <c r="H120" s="108">
        <f t="shared" si="66"/>
        <v>0</v>
      </c>
      <c r="I120" s="108">
        <f t="shared" si="66"/>
        <v>0</v>
      </c>
      <c r="J120" s="108">
        <f t="shared" si="66"/>
        <v>0</v>
      </c>
      <c r="K120" s="108">
        <f t="shared" si="66"/>
        <v>0</v>
      </c>
      <c r="L120" s="108">
        <f t="shared" si="66"/>
        <v>0</v>
      </c>
      <c r="M120" s="108">
        <f t="shared" si="66"/>
        <v>0</v>
      </c>
      <c r="N120" s="108">
        <f t="shared" si="66"/>
        <v>18901905</v>
      </c>
      <c r="P120" s="35"/>
      <c r="Q120" s="35"/>
      <c r="R120" s="35"/>
      <c r="S120" s="35"/>
      <c r="T120" s="35"/>
      <c r="U120" s="35"/>
      <c r="V120" s="35"/>
      <c r="W120" s="35"/>
      <c r="X120" s="35"/>
      <c r="Y120" s="35"/>
      <c r="Z120" s="35"/>
      <c r="AA120" s="35"/>
    </row>
    <row r="121" spans="1:27" x14ac:dyDescent="0.3">
      <c r="A121" s="4" t="str">
        <f t="shared" si="58"/>
        <v>OTHER EXP-1</v>
      </c>
      <c r="B121" s="103"/>
      <c r="C121" s="108">
        <f t="shared" ref="C121:N121" si="67">IFERROR((+C37+C78)/(+$B37+$B78)*$B121,0)</f>
        <v>0</v>
      </c>
      <c r="D121" s="108">
        <f t="shared" si="67"/>
        <v>0</v>
      </c>
      <c r="E121" s="108">
        <f t="shared" si="67"/>
        <v>0</v>
      </c>
      <c r="F121" s="108">
        <f t="shared" si="67"/>
        <v>0</v>
      </c>
      <c r="G121" s="108">
        <f t="shared" si="67"/>
        <v>0</v>
      </c>
      <c r="H121" s="108">
        <f t="shared" si="67"/>
        <v>0</v>
      </c>
      <c r="I121" s="108">
        <f t="shared" si="67"/>
        <v>0</v>
      </c>
      <c r="J121" s="108">
        <f t="shared" si="67"/>
        <v>0</v>
      </c>
      <c r="K121" s="108">
        <f t="shared" si="67"/>
        <v>0</v>
      </c>
      <c r="L121" s="108">
        <f t="shared" si="67"/>
        <v>0</v>
      </c>
      <c r="M121" s="108">
        <f t="shared" si="67"/>
        <v>0</v>
      </c>
      <c r="N121" s="108">
        <f t="shared" si="67"/>
        <v>0</v>
      </c>
      <c r="P121" s="35"/>
      <c r="Q121" s="35"/>
      <c r="R121" s="35"/>
      <c r="S121" s="35"/>
      <c r="T121" s="35"/>
      <c r="U121" s="35"/>
      <c r="V121" s="35"/>
      <c r="W121" s="35"/>
      <c r="X121" s="35"/>
      <c r="Y121" s="35"/>
      <c r="Z121" s="35"/>
      <c r="AA121" s="35"/>
    </row>
    <row r="122" spans="1:27" x14ac:dyDescent="0.3">
      <c r="A122" s="4" t="str">
        <f t="shared" si="58"/>
        <v>OTHER EXP-2</v>
      </c>
      <c r="B122" s="103"/>
      <c r="C122" s="108">
        <f t="shared" ref="C122:N122" si="68">IFERROR((+C38+C79)/(+$B38+$B79)*$B122,0)</f>
        <v>0</v>
      </c>
      <c r="D122" s="108">
        <f t="shared" si="68"/>
        <v>0</v>
      </c>
      <c r="E122" s="108">
        <f t="shared" si="68"/>
        <v>0</v>
      </c>
      <c r="F122" s="108">
        <f t="shared" si="68"/>
        <v>0</v>
      </c>
      <c r="G122" s="108">
        <f t="shared" si="68"/>
        <v>0</v>
      </c>
      <c r="H122" s="108">
        <f t="shared" si="68"/>
        <v>0</v>
      </c>
      <c r="I122" s="108">
        <f t="shared" si="68"/>
        <v>0</v>
      </c>
      <c r="J122" s="108">
        <f t="shared" si="68"/>
        <v>0</v>
      </c>
      <c r="K122" s="108">
        <f t="shared" si="68"/>
        <v>0</v>
      </c>
      <c r="L122" s="108">
        <f t="shared" si="68"/>
        <v>0</v>
      </c>
      <c r="M122" s="108">
        <f t="shared" si="68"/>
        <v>0</v>
      </c>
      <c r="N122" s="108">
        <f t="shared" si="68"/>
        <v>0</v>
      </c>
      <c r="P122" s="35"/>
      <c r="Q122" s="35"/>
      <c r="R122" s="35"/>
      <c r="S122" s="35"/>
      <c r="T122" s="35"/>
      <c r="U122" s="35"/>
      <c r="V122" s="35"/>
      <c r="W122" s="35"/>
      <c r="X122" s="35"/>
      <c r="Y122" s="35"/>
      <c r="Z122" s="35"/>
      <c r="AA122" s="35"/>
    </row>
    <row r="123" spans="1:27" x14ac:dyDescent="0.3">
      <c r="A123" s="4" t="str">
        <f t="shared" si="58"/>
        <v>OTHER EXP-3</v>
      </c>
      <c r="B123" s="103"/>
      <c r="C123" s="108">
        <f t="shared" ref="C123:N123" si="69">IFERROR((+C39+C80)/(+$B39+$B80)*$B123,0)</f>
        <v>0</v>
      </c>
      <c r="D123" s="108">
        <f t="shared" si="69"/>
        <v>0</v>
      </c>
      <c r="E123" s="108">
        <f t="shared" si="69"/>
        <v>0</v>
      </c>
      <c r="F123" s="108">
        <f t="shared" si="69"/>
        <v>0</v>
      </c>
      <c r="G123" s="108">
        <f t="shared" si="69"/>
        <v>0</v>
      </c>
      <c r="H123" s="108">
        <f t="shared" si="69"/>
        <v>0</v>
      </c>
      <c r="I123" s="108">
        <f t="shared" si="69"/>
        <v>0</v>
      </c>
      <c r="J123" s="108">
        <f t="shared" si="69"/>
        <v>0</v>
      </c>
      <c r="K123" s="108">
        <f t="shared" si="69"/>
        <v>0</v>
      </c>
      <c r="L123" s="108">
        <f t="shared" si="69"/>
        <v>0</v>
      </c>
      <c r="M123" s="108">
        <f t="shared" si="69"/>
        <v>0</v>
      </c>
      <c r="N123" s="108">
        <f t="shared" si="69"/>
        <v>0</v>
      </c>
      <c r="P123" s="35"/>
      <c r="Q123" s="35"/>
      <c r="R123" s="35"/>
      <c r="S123" s="35"/>
      <c r="T123" s="35"/>
      <c r="U123" s="35"/>
      <c r="V123" s="35"/>
      <c r="W123" s="35"/>
      <c r="X123" s="35"/>
      <c r="Y123" s="35"/>
      <c r="Z123" s="35"/>
      <c r="AA123" s="35"/>
    </row>
    <row r="124" spans="1:27" x14ac:dyDescent="0.3">
      <c r="A124" s="4" t="str">
        <f t="shared" si="58"/>
        <v>OTHER EXP-4</v>
      </c>
      <c r="B124" s="103"/>
      <c r="C124" s="108">
        <f t="shared" ref="C124:N124" si="70">IFERROR((+C40+C81)/(+$B40+$B81)*$B124,0)</f>
        <v>0</v>
      </c>
      <c r="D124" s="108">
        <f t="shared" si="70"/>
        <v>0</v>
      </c>
      <c r="E124" s="108">
        <f t="shared" si="70"/>
        <v>0</v>
      </c>
      <c r="F124" s="108">
        <f t="shared" si="70"/>
        <v>0</v>
      </c>
      <c r="G124" s="108">
        <f t="shared" si="70"/>
        <v>0</v>
      </c>
      <c r="H124" s="108">
        <f t="shared" si="70"/>
        <v>0</v>
      </c>
      <c r="I124" s="108">
        <f t="shared" si="70"/>
        <v>0</v>
      </c>
      <c r="J124" s="108">
        <f t="shared" si="70"/>
        <v>0</v>
      </c>
      <c r="K124" s="108">
        <f t="shared" si="70"/>
        <v>0</v>
      </c>
      <c r="L124" s="108">
        <f t="shared" si="70"/>
        <v>0</v>
      </c>
      <c r="M124" s="108">
        <f t="shared" si="70"/>
        <v>0</v>
      </c>
      <c r="N124" s="108">
        <f t="shared" si="70"/>
        <v>0</v>
      </c>
      <c r="P124" s="35"/>
      <c r="Q124" s="35"/>
      <c r="R124" s="35"/>
      <c r="S124" s="35"/>
      <c r="T124" s="35"/>
      <c r="U124" s="35"/>
      <c r="V124" s="35"/>
      <c r="W124" s="35"/>
      <c r="X124" s="35"/>
      <c r="Y124" s="35"/>
      <c r="Z124" s="35"/>
      <c r="AA124" s="35"/>
    </row>
    <row r="125" spans="1:27" x14ac:dyDescent="0.3">
      <c r="A125" s="4" t="str">
        <f t="shared" si="58"/>
        <v>OTHER EXP-5</v>
      </c>
      <c r="B125" s="103"/>
      <c r="C125" s="108">
        <f t="shared" ref="C125:N125" si="71">IFERROR((+C41+C82)/(+$B41+$B82)*$B125,0)</f>
        <v>0</v>
      </c>
      <c r="D125" s="108">
        <f t="shared" si="71"/>
        <v>0</v>
      </c>
      <c r="E125" s="108">
        <f t="shared" si="71"/>
        <v>0</v>
      </c>
      <c r="F125" s="108">
        <f t="shared" si="71"/>
        <v>0</v>
      </c>
      <c r="G125" s="108">
        <f t="shared" si="71"/>
        <v>0</v>
      </c>
      <c r="H125" s="108">
        <f t="shared" si="71"/>
        <v>0</v>
      </c>
      <c r="I125" s="108">
        <f t="shared" si="71"/>
        <v>0</v>
      </c>
      <c r="J125" s="108">
        <f t="shared" si="71"/>
        <v>0</v>
      </c>
      <c r="K125" s="108">
        <f t="shared" si="71"/>
        <v>0</v>
      </c>
      <c r="L125" s="108">
        <f t="shared" si="71"/>
        <v>0</v>
      </c>
      <c r="M125" s="108">
        <f t="shared" si="71"/>
        <v>0</v>
      </c>
      <c r="N125" s="108">
        <f t="shared" si="71"/>
        <v>0</v>
      </c>
      <c r="P125" s="35"/>
      <c r="Q125" s="35"/>
      <c r="R125" s="35"/>
      <c r="S125" s="35"/>
      <c r="T125" s="35"/>
      <c r="U125" s="35"/>
      <c r="V125" s="35"/>
      <c r="W125" s="35"/>
      <c r="X125" s="35"/>
      <c r="Y125" s="35"/>
      <c r="Z125" s="35"/>
      <c r="AA125" s="35"/>
    </row>
    <row r="126" spans="1:27" x14ac:dyDescent="0.3">
      <c r="A126" s="4" t="str">
        <f t="shared" si="58"/>
        <v>OTHER EXP-6</v>
      </c>
      <c r="B126" s="103"/>
      <c r="C126" s="108">
        <f t="shared" ref="C126:N126" si="72">IFERROR((+C42+C83)/(+$B42+$B83)*$B126,0)</f>
        <v>0</v>
      </c>
      <c r="D126" s="108">
        <f t="shared" si="72"/>
        <v>0</v>
      </c>
      <c r="E126" s="108">
        <f t="shared" si="72"/>
        <v>0</v>
      </c>
      <c r="F126" s="108">
        <f t="shared" si="72"/>
        <v>0</v>
      </c>
      <c r="G126" s="108">
        <f t="shared" si="72"/>
        <v>0</v>
      </c>
      <c r="H126" s="108">
        <f t="shared" si="72"/>
        <v>0</v>
      </c>
      <c r="I126" s="108">
        <f t="shared" si="72"/>
        <v>0</v>
      </c>
      <c r="J126" s="108">
        <f t="shared" si="72"/>
        <v>0</v>
      </c>
      <c r="K126" s="108">
        <f t="shared" si="72"/>
        <v>0</v>
      </c>
      <c r="L126" s="108">
        <f t="shared" si="72"/>
        <v>0</v>
      </c>
      <c r="M126" s="108">
        <f t="shared" si="72"/>
        <v>0</v>
      </c>
      <c r="N126" s="108">
        <f t="shared" si="72"/>
        <v>0</v>
      </c>
      <c r="P126" s="35"/>
      <c r="Q126" s="35"/>
      <c r="R126" s="35"/>
      <c r="S126" s="35"/>
      <c r="T126" s="35"/>
      <c r="U126" s="35"/>
      <c r="V126" s="35"/>
      <c r="W126" s="35"/>
      <c r="X126" s="35"/>
      <c r="Y126" s="35"/>
      <c r="Z126" s="35"/>
      <c r="AA126" s="35"/>
    </row>
    <row r="127" spans="1:27" x14ac:dyDescent="0.3">
      <c r="A127" s="4" t="str">
        <f t="shared" si="58"/>
        <v>OTHER EXP-7</v>
      </c>
      <c r="B127" s="103"/>
      <c r="C127" s="108">
        <f t="shared" ref="C127:N127" si="73">IFERROR((+C43+C84)/(+$B43+$B84)*$B127,0)</f>
        <v>0</v>
      </c>
      <c r="D127" s="108">
        <f t="shared" si="73"/>
        <v>0</v>
      </c>
      <c r="E127" s="108">
        <f t="shared" si="73"/>
        <v>0</v>
      </c>
      <c r="F127" s="108">
        <f t="shared" si="73"/>
        <v>0</v>
      </c>
      <c r="G127" s="108">
        <f t="shared" si="73"/>
        <v>0</v>
      </c>
      <c r="H127" s="108">
        <f t="shared" si="73"/>
        <v>0</v>
      </c>
      <c r="I127" s="108">
        <f t="shared" si="73"/>
        <v>0</v>
      </c>
      <c r="J127" s="108">
        <f t="shared" si="73"/>
        <v>0</v>
      </c>
      <c r="K127" s="108">
        <f t="shared" si="73"/>
        <v>0</v>
      </c>
      <c r="L127" s="108">
        <f t="shared" si="73"/>
        <v>0</v>
      </c>
      <c r="M127" s="108">
        <f t="shared" si="73"/>
        <v>0</v>
      </c>
      <c r="N127" s="108">
        <f t="shared" si="73"/>
        <v>0</v>
      </c>
      <c r="P127" s="35"/>
      <c r="Q127" s="35"/>
      <c r="R127" s="35"/>
      <c r="S127" s="35"/>
      <c r="T127" s="35"/>
      <c r="U127" s="35"/>
      <c r="V127" s="35"/>
      <c r="W127" s="35"/>
      <c r="X127" s="35"/>
      <c r="Y127" s="35"/>
      <c r="Z127" s="35"/>
      <c r="AA127" s="35"/>
    </row>
    <row r="128" spans="1:27" x14ac:dyDescent="0.3">
      <c r="A128" s="4" t="str">
        <f t="shared" si="58"/>
        <v>OTHER EXP-8</v>
      </c>
      <c r="B128" s="103"/>
      <c r="C128" s="108">
        <f t="shared" ref="C128:N128" si="74">IFERROR((+C44+C85)/(+$B44+$B85)*$B128,0)</f>
        <v>0</v>
      </c>
      <c r="D128" s="108">
        <f t="shared" si="74"/>
        <v>0</v>
      </c>
      <c r="E128" s="108">
        <f t="shared" si="74"/>
        <v>0</v>
      </c>
      <c r="F128" s="108">
        <f t="shared" si="74"/>
        <v>0</v>
      </c>
      <c r="G128" s="108">
        <f t="shared" si="74"/>
        <v>0</v>
      </c>
      <c r="H128" s="108">
        <f t="shared" si="74"/>
        <v>0</v>
      </c>
      <c r="I128" s="108">
        <f t="shared" si="74"/>
        <v>0</v>
      </c>
      <c r="J128" s="108">
        <f t="shared" si="74"/>
        <v>0</v>
      </c>
      <c r="K128" s="108">
        <f t="shared" si="74"/>
        <v>0</v>
      </c>
      <c r="L128" s="108">
        <f t="shared" si="74"/>
        <v>0</v>
      </c>
      <c r="M128" s="108">
        <f t="shared" si="74"/>
        <v>0</v>
      </c>
      <c r="N128" s="108">
        <f t="shared" si="74"/>
        <v>0</v>
      </c>
      <c r="P128" s="35"/>
      <c r="Q128" s="35"/>
      <c r="R128" s="35"/>
      <c r="S128" s="35"/>
      <c r="T128" s="35"/>
      <c r="U128" s="35"/>
      <c r="V128" s="35"/>
      <c r="W128" s="35"/>
      <c r="X128" s="35"/>
      <c r="Y128" s="35"/>
      <c r="Z128" s="35"/>
      <c r="AA128" s="35"/>
    </row>
    <row r="129" spans="1:18" x14ac:dyDescent="0.3">
      <c r="A129" s="40" t="s">
        <v>9</v>
      </c>
      <c r="B129" s="104">
        <f>SUM(B112:B128)</f>
        <v>55905753</v>
      </c>
      <c r="C129" s="104">
        <f t="shared" ref="C129" si="75">SUM(C112:C128)</f>
        <v>2606113.8530129087</v>
      </c>
      <c r="D129" s="104">
        <f t="shared" ref="D129" si="76">SUM(D112:D128)</f>
        <v>2817508.8871562998</v>
      </c>
      <c r="E129" s="104">
        <f t="shared" ref="E129" si="77">SUM(E112:E128)</f>
        <v>2493006.291778008</v>
      </c>
      <c r="F129" s="104">
        <f t="shared" ref="F129" si="78">SUM(F112:F128)</f>
        <v>2739554.4960363978</v>
      </c>
      <c r="G129" s="104">
        <f t="shared" ref="G129" si="79">SUM(G112:G128)</f>
        <v>3848919.6831441931</v>
      </c>
      <c r="H129" s="104">
        <f t="shared" ref="H129" si="80">SUM(H112:H128)</f>
        <v>2658929.3297616635</v>
      </c>
      <c r="I129" s="104">
        <f t="shared" ref="I129" si="81">SUM(I112:I128)</f>
        <v>2736837.0783883929</v>
      </c>
      <c r="J129" s="104">
        <f t="shared" ref="J129" si="82">SUM(J112:J128)</f>
        <v>2970195.2738512023</v>
      </c>
      <c r="K129" s="104">
        <f t="shared" ref="K129" si="83">SUM(K112:K128)</f>
        <v>3426398.8873397112</v>
      </c>
      <c r="L129" s="104">
        <f t="shared" ref="L129" si="84">SUM(L112:L128)</f>
        <v>3584042.3101509782</v>
      </c>
      <c r="M129" s="104">
        <f t="shared" ref="M129" si="85">SUM(M112:M128)</f>
        <v>3249671.6130492436</v>
      </c>
      <c r="N129" s="104">
        <f t="shared" ref="N129" si="86">SUM(N112:N128)</f>
        <v>22774575.296331003</v>
      </c>
    </row>
    <row r="130" spans="1:18" ht="15" thickBot="1" x14ac:dyDescent="0.35">
      <c r="A130" s="41" t="s">
        <v>10</v>
      </c>
      <c r="B130" s="107">
        <f t="shared" ref="B130:N130" si="87">B110-B129</f>
        <v>63582</v>
      </c>
      <c r="C130" s="107">
        <f t="shared" si="87"/>
        <v>-2149442.5769217107</v>
      </c>
      <c r="D130" s="107">
        <f t="shared" si="87"/>
        <v>-2478627.8606796889</v>
      </c>
      <c r="E130" s="107">
        <f t="shared" si="87"/>
        <v>-2164617.1684960588</v>
      </c>
      <c r="F130" s="107">
        <f t="shared" si="87"/>
        <v>-548118.63937278837</v>
      </c>
      <c r="G130" s="107">
        <f t="shared" si="87"/>
        <v>2264042.0603736397</v>
      </c>
      <c r="H130" s="107">
        <f t="shared" si="87"/>
        <v>7943585.3695036732</v>
      </c>
      <c r="I130" s="107">
        <f t="shared" si="87"/>
        <v>8737758.8830785137</v>
      </c>
      <c r="J130" s="107">
        <f t="shared" si="87"/>
        <v>-1326854.1277754898</v>
      </c>
      <c r="K130" s="107">
        <f t="shared" si="87"/>
        <v>974722.87973514199</v>
      </c>
      <c r="L130" s="107">
        <f t="shared" si="87"/>
        <v>6986748.6470806813</v>
      </c>
      <c r="M130" s="107">
        <f t="shared" si="87"/>
        <v>-2549973.8210260021</v>
      </c>
      <c r="N130" s="107">
        <f t="shared" si="87"/>
        <v>-15625641.645499913</v>
      </c>
    </row>
    <row r="131" spans="1:18" x14ac:dyDescent="0.3">
      <c r="A131" s="37" t="s">
        <v>184</v>
      </c>
      <c r="B131" s="109"/>
      <c r="C131" s="110"/>
      <c r="D131" s="110"/>
      <c r="E131" s="110"/>
      <c r="F131" s="110"/>
      <c r="G131" s="110"/>
      <c r="H131" s="110"/>
      <c r="I131" s="110"/>
      <c r="J131" s="110"/>
      <c r="K131" s="110"/>
      <c r="L131" s="110"/>
      <c r="M131" s="110"/>
      <c r="N131" s="110"/>
    </row>
    <row r="132" spans="1:18" ht="15" thickBot="1" x14ac:dyDescent="0.35">
      <c r="A132" s="38"/>
      <c r="B132" s="112" t="str">
        <f t="shared" ref="B132:N132" si="88">B89</f>
        <v>TOTAL-2020</v>
      </c>
      <c r="C132" s="112" t="str">
        <f t="shared" si="88"/>
        <v>JUL-2019</v>
      </c>
      <c r="D132" s="112" t="str">
        <f t="shared" si="88"/>
        <v>AUG-2019</v>
      </c>
      <c r="E132" s="112" t="str">
        <f t="shared" si="88"/>
        <v>SEP-2019</v>
      </c>
      <c r="F132" s="112" t="str">
        <f t="shared" si="88"/>
        <v>OCT-2019</v>
      </c>
      <c r="G132" s="112" t="str">
        <f t="shared" si="88"/>
        <v>NOV-2019</v>
      </c>
      <c r="H132" s="112" t="str">
        <f t="shared" si="88"/>
        <v>DEC-2019</v>
      </c>
      <c r="I132" s="112" t="str">
        <f t="shared" si="88"/>
        <v>JAN-2020</v>
      </c>
      <c r="J132" s="112" t="str">
        <f t="shared" si="88"/>
        <v>FEB-2020</v>
      </c>
      <c r="K132" s="112" t="str">
        <f t="shared" si="88"/>
        <v>MAR-2020</v>
      </c>
      <c r="L132" s="112" t="str">
        <f t="shared" si="88"/>
        <v>APR-2020</v>
      </c>
      <c r="M132" s="112" t="str">
        <f t="shared" si="88"/>
        <v>MAY-2020</v>
      </c>
      <c r="N132" s="112" t="str">
        <f t="shared" si="88"/>
        <v>JUN-2020</v>
      </c>
    </row>
    <row r="133" spans="1:18" ht="15" thickBot="1" x14ac:dyDescent="0.35">
      <c r="A133" s="10" t="s">
        <v>6</v>
      </c>
      <c r="B133" s="134" t="s">
        <v>176</v>
      </c>
      <c r="C133" s="133" t="s">
        <v>222</v>
      </c>
      <c r="D133" s="133" t="s">
        <v>222</v>
      </c>
      <c r="E133" s="133" t="s">
        <v>222</v>
      </c>
      <c r="F133" s="133" t="s">
        <v>222</v>
      </c>
      <c r="G133" s="133" t="s">
        <v>222</v>
      </c>
      <c r="H133" s="133" t="s">
        <v>222</v>
      </c>
      <c r="I133" s="133" t="s">
        <v>222</v>
      </c>
      <c r="J133" s="133" t="s">
        <v>222</v>
      </c>
      <c r="K133" s="133" t="s">
        <v>223</v>
      </c>
      <c r="L133" s="133" t="s">
        <v>223</v>
      </c>
      <c r="M133" s="133" t="s">
        <v>223</v>
      </c>
      <c r="N133" s="133" t="s">
        <v>223</v>
      </c>
      <c r="P133" s="37" t="s">
        <v>174</v>
      </c>
      <c r="Q133" s="42"/>
      <c r="R133" s="42"/>
    </row>
    <row r="134" spans="1:18" x14ac:dyDescent="0.3">
      <c r="A134" s="4" t="str">
        <f t="shared" ref="A134:A149" si="89">A9</f>
        <v>PROPERTY TAX</v>
      </c>
      <c r="B134" s="102">
        <f>SUM(C134:N134)</f>
        <v>52946995.777333885</v>
      </c>
      <c r="C134" s="132">
        <v>380926</v>
      </c>
      <c r="D134" s="103">
        <v>80116</v>
      </c>
      <c r="E134" s="103">
        <v>95463</v>
      </c>
      <c r="F134" s="103">
        <v>2147933</v>
      </c>
      <c r="G134" s="103">
        <v>6954118</v>
      </c>
      <c r="H134" s="103">
        <v>14721432</v>
      </c>
      <c r="I134" s="103">
        <v>8285112</v>
      </c>
      <c r="J134" s="103">
        <v>1419762</v>
      </c>
      <c r="K134" s="103">
        <v>3775461.7297790502</v>
      </c>
      <c r="L134" s="103">
        <v>9240033.7815848608</v>
      </c>
      <c r="M134" s="103">
        <v>247477.99887721648</v>
      </c>
      <c r="N134" s="103">
        <v>5599160.2670927579</v>
      </c>
    </row>
    <row r="135" spans="1:18" x14ac:dyDescent="0.3">
      <c r="A135" s="4" t="str">
        <f t="shared" si="89"/>
        <v>AID FROM OTHER GOVTS</v>
      </c>
      <c r="B135" s="102">
        <f t="shared" ref="B135:B139" si="90">SUM(C135:N135)</f>
        <v>167690.43550000878</v>
      </c>
      <c r="C135" s="103">
        <v>3651</v>
      </c>
      <c r="D135" s="103">
        <v>276</v>
      </c>
      <c r="E135" s="103">
        <v>2627</v>
      </c>
      <c r="F135" s="103">
        <v>2270</v>
      </c>
      <c r="G135" s="103">
        <v>1340</v>
      </c>
      <c r="H135" s="103">
        <v>27828</v>
      </c>
      <c r="I135" s="103">
        <v>47110</v>
      </c>
      <c r="J135" s="103">
        <v>23078</v>
      </c>
      <c r="K135" s="103">
        <v>2777.5522652670752</v>
      </c>
      <c r="L135" s="103">
        <v>1459.4011655461741</v>
      </c>
      <c r="M135" s="103">
        <v>37656.444733100463</v>
      </c>
      <c r="N135" s="103">
        <v>17617.037336095069</v>
      </c>
    </row>
    <row r="136" spans="1:18" x14ac:dyDescent="0.3">
      <c r="A136" s="4" t="str">
        <f t="shared" si="89"/>
        <v>GRANTS REVENUE</v>
      </c>
      <c r="B136" s="102">
        <f t="shared" si="90"/>
        <v>888899.43833930872</v>
      </c>
      <c r="C136" s="103">
        <v>0</v>
      </c>
      <c r="D136" s="103">
        <v>103076</v>
      </c>
      <c r="E136" s="103">
        <v>0</v>
      </c>
      <c r="F136" s="103">
        <v>0</v>
      </c>
      <c r="G136" s="103">
        <v>0</v>
      </c>
      <c r="H136" s="103">
        <v>0</v>
      </c>
      <c r="I136" s="103">
        <v>423713</v>
      </c>
      <c r="J136" s="103">
        <v>256928</v>
      </c>
      <c r="K136" s="103">
        <v>4116.8261618397582</v>
      </c>
      <c r="L136" s="103">
        <v>31332.834571669453</v>
      </c>
      <c r="M136" s="103">
        <v>69732.777605799522</v>
      </c>
      <c r="N136" s="103">
        <v>0</v>
      </c>
    </row>
    <row r="137" spans="1:18" x14ac:dyDescent="0.3">
      <c r="A137" s="4" t="str">
        <f t="shared" si="89"/>
        <v>INTEREST INCOME</v>
      </c>
      <c r="B137" s="102">
        <f t="shared" si="90"/>
        <v>479648.54300231976</v>
      </c>
      <c r="C137" s="103">
        <v>-143647</v>
      </c>
      <c r="D137" s="103">
        <v>148956</v>
      </c>
      <c r="E137" s="103">
        <v>59957</v>
      </c>
      <c r="F137" s="103">
        <v>35047</v>
      </c>
      <c r="G137" s="103">
        <v>110939</v>
      </c>
      <c r="H137" s="103">
        <v>49093</v>
      </c>
      <c r="I137" s="103">
        <v>37044</v>
      </c>
      <c r="J137" s="103">
        <v>82499</v>
      </c>
      <c r="K137" s="103">
        <v>12127.784792388757</v>
      </c>
      <c r="L137" s="103">
        <v>20741.899608941862</v>
      </c>
      <c r="M137" s="103">
        <v>14096.985444670547</v>
      </c>
      <c r="N137" s="103">
        <v>52793.873156318645</v>
      </c>
    </row>
    <row r="138" spans="1:18" x14ac:dyDescent="0.3">
      <c r="A138" s="4" t="str">
        <f t="shared" si="89"/>
        <v>OTHER REVENUES</v>
      </c>
      <c r="B138" s="102">
        <f t="shared" si="90"/>
        <v>920789.41444758279</v>
      </c>
      <c r="C138" s="103">
        <v>6000</v>
      </c>
      <c r="D138" s="103">
        <v>2087</v>
      </c>
      <c r="E138" s="103">
        <v>385201</v>
      </c>
      <c r="F138" s="103">
        <v>12256</v>
      </c>
      <c r="G138" s="103">
        <v>26549</v>
      </c>
      <c r="H138" s="103">
        <v>132268.85700000002</v>
      </c>
      <c r="I138" s="103">
        <v>71867</v>
      </c>
      <c r="J138" s="103">
        <v>222328</v>
      </c>
      <c r="K138" s="103">
        <v>2671.0272357253843</v>
      </c>
      <c r="L138" s="103">
        <v>2337.0489070306044</v>
      </c>
      <c r="M138" s="103">
        <v>1667.4093152560874</v>
      </c>
      <c r="N138" s="103">
        <v>55557.071989570635</v>
      </c>
    </row>
    <row r="139" spans="1:18" x14ac:dyDescent="0.3">
      <c r="A139" s="4" t="str">
        <f t="shared" si="89"/>
        <v>RENTAL INCOME</v>
      </c>
      <c r="B139" s="102">
        <f t="shared" si="90"/>
        <v>2515484.8589036036</v>
      </c>
      <c r="C139" s="103">
        <v>138120</v>
      </c>
      <c r="D139" s="103">
        <v>148201</v>
      </c>
      <c r="E139" s="103">
        <v>156889</v>
      </c>
      <c r="F139" s="103">
        <v>292984</v>
      </c>
      <c r="G139" s="103">
        <v>143760</v>
      </c>
      <c r="H139" s="103">
        <v>298239.1650000001</v>
      </c>
      <c r="I139" s="103">
        <v>262062</v>
      </c>
      <c r="J139" s="103">
        <v>165265.5235880299</v>
      </c>
      <c r="K139" s="103">
        <v>126394.55425496817</v>
      </c>
      <c r="L139" s="103">
        <v>130118.68813750165</v>
      </c>
      <c r="M139" s="103">
        <v>136124.047183558</v>
      </c>
      <c r="N139" s="103">
        <v>517326.88073954568</v>
      </c>
    </row>
    <row r="140" spans="1:18" x14ac:dyDescent="0.3">
      <c r="A140" s="4" t="str">
        <f t="shared" si="89"/>
        <v>OTHER REV-1</v>
      </c>
      <c r="B140" s="102">
        <f t="shared" ref="B140" si="91">SUM(C140:N140)</f>
        <v>0</v>
      </c>
      <c r="C140" s="103"/>
      <c r="D140" s="103"/>
      <c r="E140" s="103"/>
      <c r="F140" s="103"/>
      <c r="G140" s="103"/>
      <c r="H140" s="103"/>
      <c r="I140" s="103"/>
      <c r="J140" s="103"/>
      <c r="K140" s="103"/>
      <c r="L140" s="103"/>
      <c r="M140" s="103"/>
      <c r="N140" s="103"/>
    </row>
    <row r="141" spans="1:18" x14ac:dyDescent="0.3">
      <c r="A141" s="4" t="str">
        <f t="shared" si="89"/>
        <v>OTHER REV-2</v>
      </c>
      <c r="B141" s="102">
        <f t="shared" ref="B141" si="92">SUM(C141:N141)</f>
        <v>0</v>
      </c>
      <c r="C141" s="103"/>
      <c r="D141" s="103"/>
      <c r="E141" s="103"/>
      <c r="F141" s="103"/>
      <c r="G141" s="103"/>
      <c r="H141" s="103"/>
      <c r="I141" s="103"/>
      <c r="J141" s="103"/>
      <c r="K141" s="103"/>
      <c r="L141" s="103"/>
      <c r="M141" s="103"/>
      <c r="N141" s="103"/>
    </row>
    <row r="142" spans="1:18" x14ac:dyDescent="0.3">
      <c r="A142" s="4" t="str">
        <f t="shared" si="89"/>
        <v>OTHER REV-3</v>
      </c>
      <c r="B142" s="102">
        <f t="shared" ref="B142:B149" si="93">SUM(C142:N142)</f>
        <v>0</v>
      </c>
      <c r="C142" s="103"/>
      <c r="D142" s="103"/>
      <c r="E142" s="103"/>
      <c r="F142" s="103"/>
      <c r="G142" s="103"/>
      <c r="H142" s="103"/>
      <c r="I142" s="103"/>
      <c r="J142" s="103"/>
      <c r="K142" s="103"/>
      <c r="L142" s="103"/>
      <c r="M142" s="103"/>
      <c r="N142" s="103"/>
    </row>
    <row r="143" spans="1:18" x14ac:dyDescent="0.3">
      <c r="A143" s="4" t="str">
        <f t="shared" si="89"/>
        <v>OTHER REV-4</v>
      </c>
      <c r="B143" s="102">
        <f t="shared" si="93"/>
        <v>0</v>
      </c>
      <c r="C143" s="103"/>
      <c r="D143" s="103"/>
      <c r="E143" s="103"/>
      <c r="F143" s="103"/>
      <c r="G143" s="103"/>
      <c r="H143" s="103"/>
      <c r="I143" s="103"/>
      <c r="J143" s="103"/>
      <c r="K143" s="103"/>
      <c r="L143" s="103"/>
      <c r="M143" s="103"/>
      <c r="N143" s="103"/>
    </row>
    <row r="144" spans="1:18" x14ac:dyDescent="0.3">
      <c r="A144" s="4" t="str">
        <f t="shared" si="89"/>
        <v>OTHER REV-5</v>
      </c>
      <c r="B144" s="102">
        <f t="shared" si="93"/>
        <v>0</v>
      </c>
      <c r="C144" s="103"/>
      <c r="D144" s="103"/>
      <c r="E144" s="103"/>
      <c r="F144" s="103"/>
      <c r="G144" s="103"/>
      <c r="H144" s="103"/>
      <c r="I144" s="103"/>
      <c r="J144" s="103"/>
      <c r="K144" s="103"/>
      <c r="L144" s="103"/>
      <c r="M144" s="103"/>
      <c r="N144" s="103"/>
    </row>
    <row r="145" spans="1:18" x14ac:dyDescent="0.3">
      <c r="A145" s="4" t="str">
        <f t="shared" si="89"/>
        <v>OTHER REV-6</v>
      </c>
      <c r="B145" s="102">
        <f t="shared" si="93"/>
        <v>0</v>
      </c>
      <c r="C145" s="103"/>
      <c r="D145" s="103"/>
      <c r="E145" s="103"/>
      <c r="F145" s="103"/>
      <c r="G145" s="103"/>
      <c r="H145" s="103"/>
      <c r="I145" s="103"/>
      <c r="J145" s="103"/>
      <c r="K145" s="103"/>
      <c r="L145" s="103"/>
      <c r="M145" s="103"/>
      <c r="N145" s="103"/>
    </row>
    <row r="146" spans="1:18" x14ac:dyDescent="0.3">
      <c r="A146" s="4" t="str">
        <f t="shared" si="89"/>
        <v>OTHER REV-7</v>
      </c>
      <c r="B146" s="102">
        <f t="shared" si="93"/>
        <v>0</v>
      </c>
      <c r="C146" s="103"/>
      <c r="D146" s="103"/>
      <c r="E146" s="103"/>
      <c r="F146" s="103"/>
      <c r="G146" s="103"/>
      <c r="H146" s="103"/>
      <c r="I146" s="103"/>
      <c r="J146" s="103"/>
      <c r="K146" s="103"/>
      <c r="L146" s="103"/>
      <c r="M146" s="103"/>
      <c r="N146" s="103"/>
    </row>
    <row r="147" spans="1:18" x14ac:dyDescent="0.3">
      <c r="A147" s="4" t="str">
        <f t="shared" si="89"/>
        <v>OTHER REV-8</v>
      </c>
      <c r="B147" s="102">
        <f t="shared" si="93"/>
        <v>0</v>
      </c>
      <c r="C147" s="103"/>
      <c r="D147" s="103"/>
      <c r="E147" s="103"/>
      <c r="F147" s="103"/>
      <c r="G147" s="103"/>
      <c r="H147" s="103"/>
      <c r="I147" s="103"/>
      <c r="J147" s="103"/>
      <c r="K147" s="103"/>
      <c r="L147" s="103"/>
      <c r="M147" s="103"/>
      <c r="N147" s="103"/>
    </row>
    <row r="148" spans="1:18" x14ac:dyDescent="0.3">
      <c r="A148" s="4" t="str">
        <f t="shared" si="89"/>
        <v>OTHER REV-9</v>
      </c>
      <c r="B148" s="102">
        <f t="shared" si="93"/>
        <v>0</v>
      </c>
      <c r="C148" s="103"/>
      <c r="D148" s="103"/>
      <c r="E148" s="103"/>
      <c r="F148" s="103"/>
      <c r="G148" s="103"/>
      <c r="H148" s="103"/>
      <c r="I148" s="103"/>
      <c r="J148" s="103"/>
      <c r="K148" s="103"/>
      <c r="L148" s="103"/>
      <c r="M148" s="103"/>
      <c r="N148" s="103"/>
    </row>
    <row r="149" spans="1:18" x14ac:dyDescent="0.3">
      <c r="A149" s="4" t="str">
        <f t="shared" si="89"/>
        <v>OTHER REV-10</v>
      </c>
      <c r="B149" s="102">
        <f t="shared" si="93"/>
        <v>0</v>
      </c>
      <c r="C149" s="103"/>
      <c r="D149" s="103"/>
      <c r="E149" s="103"/>
      <c r="F149" s="103"/>
      <c r="G149" s="103"/>
      <c r="H149" s="103"/>
      <c r="I149" s="103"/>
      <c r="J149" s="103"/>
      <c r="K149" s="103"/>
      <c r="L149" s="103"/>
      <c r="M149" s="103"/>
      <c r="N149" s="103"/>
    </row>
    <row r="150" spans="1:18" x14ac:dyDescent="0.3">
      <c r="A150" s="4" t="str">
        <f t="shared" ref="A150" si="94">A25</f>
        <v>OTHER REV-11</v>
      </c>
      <c r="B150" s="102">
        <f t="shared" ref="B150" si="95">SUM(C150:N150)</f>
        <v>0</v>
      </c>
      <c r="C150" s="103"/>
      <c r="D150" s="103"/>
      <c r="E150" s="103"/>
      <c r="F150" s="103"/>
      <c r="G150" s="103"/>
      <c r="H150" s="103"/>
      <c r="I150" s="103"/>
      <c r="J150" s="103"/>
      <c r="K150" s="103"/>
      <c r="L150" s="103"/>
      <c r="M150" s="103"/>
      <c r="N150" s="103"/>
    </row>
    <row r="151" spans="1:18" ht="15" thickBot="1" x14ac:dyDescent="0.35">
      <c r="A151" s="40" t="s">
        <v>8</v>
      </c>
      <c r="B151" s="104">
        <f t="shared" ref="B151:N151" si="96">SUM(B134:B150)</f>
        <v>57919508.467526712</v>
      </c>
      <c r="C151" s="104">
        <f t="shared" si="96"/>
        <v>385050</v>
      </c>
      <c r="D151" s="104">
        <f t="shared" si="96"/>
        <v>482712</v>
      </c>
      <c r="E151" s="104">
        <f t="shared" si="96"/>
        <v>700137</v>
      </c>
      <c r="F151" s="104">
        <f t="shared" si="96"/>
        <v>2490490</v>
      </c>
      <c r="G151" s="104">
        <f t="shared" si="96"/>
        <v>7236706</v>
      </c>
      <c r="H151" s="104">
        <f t="shared" si="96"/>
        <v>15228861.022000002</v>
      </c>
      <c r="I151" s="104">
        <f t="shared" si="96"/>
        <v>9126908</v>
      </c>
      <c r="J151" s="104">
        <f t="shared" si="96"/>
        <v>2169860.5235880297</v>
      </c>
      <c r="K151" s="104">
        <f t="shared" si="96"/>
        <v>3923549.474489239</v>
      </c>
      <c r="L151" s="104">
        <f t="shared" si="96"/>
        <v>9426023.6539755501</v>
      </c>
      <c r="M151" s="104">
        <f t="shared" si="96"/>
        <v>506755.6631596011</v>
      </c>
      <c r="N151" s="104">
        <f t="shared" si="96"/>
        <v>6242455.1303142877</v>
      </c>
    </row>
    <row r="152" spans="1:18" ht="15" thickBot="1" x14ac:dyDescent="0.35">
      <c r="A152" s="10" t="s">
        <v>7</v>
      </c>
      <c r="B152" s="134" t="s">
        <v>176</v>
      </c>
      <c r="C152" s="133" t="s">
        <v>222</v>
      </c>
      <c r="D152" s="133" t="s">
        <v>222</v>
      </c>
      <c r="E152" s="133" t="s">
        <v>222</v>
      </c>
      <c r="F152" s="133" t="s">
        <v>222</v>
      </c>
      <c r="G152" s="133" t="s">
        <v>222</v>
      </c>
      <c r="H152" s="133" t="s">
        <v>222</v>
      </c>
      <c r="I152" s="133" t="s">
        <v>222</v>
      </c>
      <c r="J152" s="133" t="s">
        <v>222</v>
      </c>
      <c r="K152" s="133" t="s">
        <v>223</v>
      </c>
      <c r="L152" s="133" t="s">
        <v>223</v>
      </c>
      <c r="M152" s="133" t="s">
        <v>223</v>
      </c>
      <c r="N152" s="133" t="s">
        <v>223</v>
      </c>
      <c r="P152" s="37" t="s">
        <v>174</v>
      </c>
      <c r="Q152" s="42"/>
      <c r="R152" s="42"/>
    </row>
    <row r="153" spans="1:18" x14ac:dyDescent="0.3">
      <c r="A153" s="4" t="str">
        <f t="shared" ref="A153:A169" si="97">A28</f>
        <v>SALARIES &amp; WAGES</v>
      </c>
      <c r="B153" s="102">
        <f t="shared" ref="B153:B163" si="98">SUM(C153:N153)</f>
        <v>18911907.451914348</v>
      </c>
      <c r="C153" s="103">
        <v>1280289</v>
      </c>
      <c r="D153" s="103">
        <v>1927148</v>
      </c>
      <c r="E153" s="103">
        <v>1288455</v>
      </c>
      <c r="F153" s="103">
        <v>1279922</v>
      </c>
      <c r="G153" s="103">
        <v>1323359</v>
      </c>
      <c r="H153" s="103">
        <v>1405184</v>
      </c>
      <c r="I153" s="103">
        <v>1970621</v>
      </c>
      <c r="J153" s="103">
        <v>1334753</v>
      </c>
      <c r="K153" s="103">
        <v>2051935.491513618</v>
      </c>
      <c r="L153" s="103">
        <v>1455064.6845501319</v>
      </c>
      <c r="M153" s="103">
        <v>1475991.8356546573</v>
      </c>
      <c r="N153" s="103">
        <v>2119184.4401959418</v>
      </c>
    </row>
    <row r="154" spans="1:18" x14ac:dyDescent="0.3">
      <c r="A154" s="4" t="str">
        <f t="shared" si="97"/>
        <v>BENEFITS</v>
      </c>
      <c r="B154" s="102">
        <f t="shared" si="98"/>
        <v>5361595.4066736335</v>
      </c>
      <c r="C154" s="103">
        <v>1515385</v>
      </c>
      <c r="D154" s="103">
        <v>507901</v>
      </c>
      <c r="E154" s="103">
        <v>345424</v>
      </c>
      <c r="F154" s="103">
        <v>349295</v>
      </c>
      <c r="G154" s="103">
        <v>347602</v>
      </c>
      <c r="H154" s="103">
        <v>358835</v>
      </c>
      <c r="I154" s="103">
        <v>503956</v>
      </c>
      <c r="J154" s="103">
        <v>332878</v>
      </c>
      <c r="K154" s="103">
        <v>459712.72739856795</v>
      </c>
      <c r="L154" s="103">
        <v>319140.52773052268</v>
      </c>
      <c r="M154" s="103">
        <v>321466.15154454333</v>
      </c>
      <c r="N154" s="103"/>
    </row>
    <row r="155" spans="1:18" x14ac:dyDescent="0.3">
      <c r="A155" s="4" t="str">
        <f t="shared" si="97"/>
        <v>CONTRACTUAL SERVICES</v>
      </c>
      <c r="B155" s="102">
        <f t="shared" si="98"/>
        <v>3759739.4645594223</v>
      </c>
      <c r="C155" s="103">
        <v>101017</v>
      </c>
      <c r="D155" s="103">
        <v>175876</v>
      </c>
      <c r="E155" s="103">
        <v>253673</v>
      </c>
      <c r="F155" s="103">
        <v>261142</v>
      </c>
      <c r="G155" s="103">
        <v>394143</v>
      </c>
      <c r="H155" s="103">
        <v>190560</v>
      </c>
      <c r="I155" s="103">
        <v>321257</v>
      </c>
      <c r="J155" s="103">
        <v>329480</v>
      </c>
      <c r="K155" s="103">
        <v>1004655.5857229236</v>
      </c>
      <c r="L155" s="103">
        <v>348922.40480993356</v>
      </c>
      <c r="M155" s="103">
        <v>379013.47402656503</v>
      </c>
      <c r="N155" s="103"/>
    </row>
    <row r="156" spans="1:18" x14ac:dyDescent="0.3">
      <c r="A156" s="4" t="str">
        <f t="shared" si="97"/>
        <v>UTILITIES</v>
      </c>
      <c r="B156" s="102">
        <f t="shared" si="98"/>
        <v>204587.6509045132</v>
      </c>
      <c r="C156" s="103">
        <v>3831</v>
      </c>
      <c r="D156" s="103">
        <v>22918</v>
      </c>
      <c r="E156" s="103">
        <v>25381</v>
      </c>
      <c r="F156" s="103">
        <v>26793</v>
      </c>
      <c r="G156" s="103">
        <v>27823</v>
      </c>
      <c r="H156" s="103">
        <v>16463</v>
      </c>
      <c r="I156" s="103">
        <v>20750</v>
      </c>
      <c r="J156" s="103">
        <v>24577</v>
      </c>
      <c r="K156" s="103">
        <v>9141.4924195198128</v>
      </c>
      <c r="L156" s="103">
        <v>17432.094778698396</v>
      </c>
      <c r="M156" s="103">
        <v>9478.0637062949754</v>
      </c>
      <c r="N156" s="103"/>
    </row>
    <row r="157" spans="1:18" x14ac:dyDescent="0.3">
      <c r="A157" s="4" t="str">
        <f t="shared" si="97"/>
        <v>MAINTENANCE AND REPAIRS</v>
      </c>
      <c r="B157" s="102">
        <f t="shared" ref="B157" si="99">SUM(C157:N157)</f>
        <v>1841432.7995867622</v>
      </c>
      <c r="C157" s="103">
        <v>48605</v>
      </c>
      <c r="D157" s="103">
        <v>211633</v>
      </c>
      <c r="E157" s="103">
        <v>195825</v>
      </c>
      <c r="F157" s="103">
        <v>165090</v>
      </c>
      <c r="G157" s="103">
        <v>168470</v>
      </c>
      <c r="H157" s="103">
        <v>96732</v>
      </c>
      <c r="I157" s="103">
        <v>44609</v>
      </c>
      <c r="J157" s="103">
        <v>81251</v>
      </c>
      <c r="K157" s="103">
        <v>152422.31187161666</v>
      </c>
      <c r="L157" s="103">
        <v>121621.97659261059</v>
      </c>
      <c r="M157" s="103">
        <v>555173.51112253498</v>
      </c>
      <c r="N157" s="103"/>
    </row>
    <row r="158" spans="1:18" x14ac:dyDescent="0.3">
      <c r="A158" s="4" t="str">
        <f t="shared" si="97"/>
        <v>OTHER SUPPLIES AND EXPENSES</v>
      </c>
      <c r="B158" s="102">
        <f t="shared" ref="B158" si="100">SUM(C158:N158)</f>
        <v>2205427.51087385</v>
      </c>
      <c r="C158" s="103">
        <v>153840</v>
      </c>
      <c r="D158" s="103">
        <v>178307</v>
      </c>
      <c r="E158" s="103">
        <v>226112</v>
      </c>
      <c r="F158" s="103">
        <v>143930</v>
      </c>
      <c r="G158" s="103">
        <v>160535</v>
      </c>
      <c r="H158" s="103">
        <v>155039</v>
      </c>
      <c r="I158" s="103">
        <v>205565</v>
      </c>
      <c r="J158" s="103">
        <v>144804</v>
      </c>
      <c r="K158" s="103">
        <v>310191.95886411227</v>
      </c>
      <c r="L158" s="103">
        <v>171084.52627742765</v>
      </c>
      <c r="M158" s="103">
        <v>356019.02573230985</v>
      </c>
      <c r="N158" s="103"/>
    </row>
    <row r="159" spans="1:18" x14ac:dyDescent="0.3">
      <c r="A159" s="4" t="str">
        <f t="shared" si="97"/>
        <v>CAPITAL</v>
      </c>
      <c r="B159" s="102">
        <f t="shared" ref="B159:B160" si="101">SUM(C159:N159)</f>
        <v>0</v>
      </c>
      <c r="C159" s="103"/>
      <c r="D159" s="103"/>
      <c r="E159" s="103"/>
      <c r="F159" s="103"/>
      <c r="G159" s="103"/>
      <c r="H159" s="103"/>
      <c r="I159" s="103"/>
      <c r="J159" s="103"/>
      <c r="K159" s="103">
        <v>0</v>
      </c>
      <c r="L159" s="103">
        <v>0</v>
      </c>
      <c r="M159" s="103">
        <v>0</v>
      </c>
      <c r="N159" s="103"/>
    </row>
    <row r="160" spans="1:18" x14ac:dyDescent="0.3">
      <c r="A160" s="4" t="str">
        <f t="shared" si="97"/>
        <v>GRANTS</v>
      </c>
      <c r="B160" s="102">
        <f t="shared" si="101"/>
        <v>0</v>
      </c>
      <c r="C160" s="103"/>
      <c r="D160" s="103"/>
      <c r="E160" s="103"/>
      <c r="F160" s="103"/>
      <c r="G160" s="103"/>
      <c r="H160" s="103"/>
      <c r="I160" s="103"/>
      <c r="J160" s="103"/>
      <c r="K160" s="103">
        <v>0</v>
      </c>
      <c r="L160" s="103">
        <v>0</v>
      </c>
      <c r="M160" s="103">
        <v>0</v>
      </c>
      <c r="N160" s="103"/>
    </row>
    <row r="161" spans="1:14" x14ac:dyDescent="0.3">
      <c r="A161" s="4" t="str">
        <f t="shared" si="97"/>
        <v>OPERATINGTRANSFERS/OTHER</v>
      </c>
      <c r="B161" s="102">
        <f t="shared" si="98"/>
        <v>18901905</v>
      </c>
      <c r="C161" s="103">
        <v>0</v>
      </c>
      <c r="D161" s="103">
        <v>0</v>
      </c>
      <c r="E161" s="103">
        <v>0</v>
      </c>
      <c r="F161" s="103"/>
      <c r="G161" s="103">
        <v>0</v>
      </c>
      <c r="H161" s="103">
        <v>0</v>
      </c>
      <c r="I161" s="103"/>
      <c r="J161" s="103">
        <v>0</v>
      </c>
      <c r="K161" s="103">
        <v>0</v>
      </c>
      <c r="L161" s="103">
        <v>0</v>
      </c>
      <c r="M161" s="103">
        <v>0</v>
      </c>
      <c r="N161" s="103">
        <v>18901905</v>
      </c>
    </row>
    <row r="162" spans="1:14" x14ac:dyDescent="0.3">
      <c r="A162" s="4" t="str">
        <f t="shared" si="97"/>
        <v>OTHER EXP-1</v>
      </c>
      <c r="B162" s="102">
        <f t="shared" si="98"/>
        <v>0</v>
      </c>
      <c r="C162" s="103"/>
      <c r="D162" s="103"/>
      <c r="E162" s="103"/>
      <c r="F162" s="103"/>
      <c r="G162" s="103"/>
      <c r="H162" s="103"/>
      <c r="I162" s="103"/>
      <c r="J162" s="103"/>
      <c r="K162" s="103"/>
      <c r="L162" s="103"/>
      <c r="M162" s="103"/>
      <c r="N162" s="103"/>
    </row>
    <row r="163" spans="1:14" x14ac:dyDescent="0.3">
      <c r="A163" s="4" t="str">
        <f t="shared" si="97"/>
        <v>OTHER EXP-2</v>
      </c>
      <c r="B163" s="102">
        <f t="shared" si="98"/>
        <v>0</v>
      </c>
      <c r="C163" s="103"/>
      <c r="D163" s="103"/>
      <c r="E163" s="103"/>
      <c r="F163" s="103"/>
      <c r="G163" s="103"/>
      <c r="H163" s="103"/>
      <c r="I163" s="103"/>
      <c r="J163" s="103"/>
      <c r="K163" s="103"/>
      <c r="L163" s="103"/>
      <c r="M163" s="103"/>
      <c r="N163" s="103"/>
    </row>
    <row r="164" spans="1:14" x14ac:dyDescent="0.3">
      <c r="A164" s="4" t="str">
        <f t="shared" si="97"/>
        <v>OTHER EXP-3</v>
      </c>
      <c r="B164" s="102">
        <f t="shared" ref="B164:B169" si="102">SUM(C164:N164)</f>
        <v>0</v>
      </c>
      <c r="C164" s="103"/>
      <c r="D164" s="103"/>
      <c r="E164" s="103"/>
      <c r="F164" s="103"/>
      <c r="G164" s="103"/>
      <c r="H164" s="103"/>
      <c r="I164" s="103"/>
      <c r="J164" s="103"/>
      <c r="K164" s="103"/>
      <c r="L164" s="103"/>
      <c r="M164" s="103"/>
      <c r="N164" s="103"/>
    </row>
    <row r="165" spans="1:14" x14ac:dyDescent="0.3">
      <c r="A165" s="4" t="str">
        <f t="shared" si="97"/>
        <v>OTHER EXP-4</v>
      </c>
      <c r="B165" s="102">
        <f t="shared" si="102"/>
        <v>0</v>
      </c>
      <c r="C165" s="103"/>
      <c r="D165" s="103"/>
      <c r="E165" s="103"/>
      <c r="F165" s="103"/>
      <c r="G165" s="103"/>
      <c r="H165" s="103"/>
      <c r="I165" s="103"/>
      <c r="J165" s="103"/>
      <c r="K165" s="103"/>
      <c r="L165" s="103"/>
      <c r="M165" s="103"/>
      <c r="N165" s="103"/>
    </row>
    <row r="166" spans="1:14" x14ac:dyDescent="0.3">
      <c r="A166" s="4" t="str">
        <f t="shared" si="97"/>
        <v>OTHER EXP-5</v>
      </c>
      <c r="B166" s="102">
        <f t="shared" si="102"/>
        <v>0</v>
      </c>
      <c r="C166" s="103"/>
      <c r="D166" s="103"/>
      <c r="E166" s="103"/>
      <c r="F166" s="103"/>
      <c r="G166" s="103"/>
      <c r="H166" s="103"/>
      <c r="I166" s="103"/>
      <c r="J166" s="103"/>
      <c r="K166" s="103"/>
      <c r="L166" s="103"/>
      <c r="M166" s="103"/>
      <c r="N166" s="103"/>
    </row>
    <row r="167" spans="1:14" x14ac:dyDescent="0.3">
      <c r="A167" s="4" t="str">
        <f t="shared" si="97"/>
        <v>OTHER EXP-6</v>
      </c>
      <c r="B167" s="102">
        <f t="shared" si="102"/>
        <v>0</v>
      </c>
      <c r="C167" s="103"/>
      <c r="D167" s="103"/>
      <c r="E167" s="103"/>
      <c r="F167" s="103"/>
      <c r="G167" s="103"/>
      <c r="H167" s="103"/>
      <c r="I167" s="103"/>
      <c r="J167" s="103"/>
      <c r="K167" s="103"/>
      <c r="L167" s="103"/>
      <c r="M167" s="103"/>
      <c r="N167" s="103"/>
    </row>
    <row r="168" spans="1:14" x14ac:dyDescent="0.3">
      <c r="A168" s="4" t="str">
        <f t="shared" si="97"/>
        <v>OTHER EXP-7</v>
      </c>
      <c r="B168" s="102">
        <f t="shared" si="102"/>
        <v>0</v>
      </c>
      <c r="C168" s="103"/>
      <c r="D168" s="103"/>
      <c r="E168" s="103"/>
      <c r="F168" s="103"/>
      <c r="G168" s="103"/>
      <c r="H168" s="103"/>
      <c r="I168" s="103"/>
      <c r="J168" s="103"/>
      <c r="K168" s="103"/>
      <c r="L168" s="103"/>
      <c r="M168" s="103"/>
      <c r="N168" s="103"/>
    </row>
    <row r="169" spans="1:14" x14ac:dyDescent="0.3">
      <c r="A169" s="4" t="str">
        <f t="shared" si="97"/>
        <v>OTHER EXP-8</v>
      </c>
      <c r="B169" s="102">
        <f t="shared" si="102"/>
        <v>0</v>
      </c>
      <c r="C169" s="103"/>
      <c r="D169" s="103"/>
      <c r="E169" s="103"/>
      <c r="F169" s="103"/>
      <c r="G169" s="103"/>
      <c r="H169" s="103"/>
      <c r="I169" s="103"/>
      <c r="J169" s="103"/>
      <c r="K169" s="103"/>
      <c r="L169" s="103"/>
      <c r="M169" s="103"/>
      <c r="N169" s="103"/>
    </row>
    <row r="170" spans="1:14" x14ac:dyDescent="0.3">
      <c r="A170" s="40" t="s">
        <v>9</v>
      </c>
      <c r="B170" s="113">
        <f>SUM(B153:B169)</f>
        <v>51186595.284512527</v>
      </c>
      <c r="C170" s="113">
        <f>SUM(C153:C169)</f>
        <v>3102967</v>
      </c>
      <c r="D170" s="113">
        <f t="shared" ref="D170" si="103">SUM(D153:D169)</f>
        <v>3023783</v>
      </c>
      <c r="E170" s="113">
        <f t="shared" ref="E170" si="104">SUM(E153:E169)</f>
        <v>2334870</v>
      </c>
      <c r="F170" s="113">
        <f t="shared" ref="F170" si="105">SUM(F153:F169)</f>
        <v>2226172</v>
      </c>
      <c r="G170" s="113">
        <f t="shared" ref="G170" si="106">SUM(G153:G169)</f>
        <v>2421932</v>
      </c>
      <c r="H170" s="113">
        <f t="shared" ref="H170" si="107">SUM(H153:H169)</f>
        <v>2222813</v>
      </c>
      <c r="I170" s="113">
        <f t="shared" ref="I170" si="108">SUM(I153:I169)</f>
        <v>3066758</v>
      </c>
      <c r="J170" s="113">
        <f t="shared" ref="J170" si="109">SUM(J153:J169)</f>
        <v>2247743</v>
      </c>
      <c r="K170" s="113">
        <f t="shared" ref="K170" si="110">SUM(K153:K169)</f>
        <v>3988059.5677903588</v>
      </c>
      <c r="L170" s="113">
        <f t="shared" ref="L170" si="111">SUM(L153:L169)</f>
        <v>2433266.2147393245</v>
      </c>
      <c r="M170" s="113">
        <f t="shared" ref="M170" si="112">SUM(M153:M169)</f>
        <v>3097142.0617869059</v>
      </c>
      <c r="N170" s="113">
        <f t="shared" ref="N170" si="113">SUM(N153:N169)</f>
        <v>21021089.44019594</v>
      </c>
    </row>
    <row r="171" spans="1:14" ht="15" thickBot="1" x14ac:dyDescent="0.35">
      <c r="A171" s="41" t="s">
        <v>10</v>
      </c>
      <c r="B171" s="114">
        <f t="shared" ref="B171:N171" si="114">B151-B170</f>
        <v>6732913.1830141842</v>
      </c>
      <c r="C171" s="114">
        <f t="shared" si="114"/>
        <v>-2717917</v>
      </c>
      <c r="D171" s="114">
        <f t="shared" si="114"/>
        <v>-2541071</v>
      </c>
      <c r="E171" s="114">
        <f t="shared" si="114"/>
        <v>-1634733</v>
      </c>
      <c r="F171" s="114">
        <f t="shared" si="114"/>
        <v>264318</v>
      </c>
      <c r="G171" s="114">
        <f t="shared" si="114"/>
        <v>4814774</v>
      </c>
      <c r="H171" s="114">
        <f t="shared" si="114"/>
        <v>13006048.022000002</v>
      </c>
      <c r="I171" s="114">
        <f t="shared" si="114"/>
        <v>6060150</v>
      </c>
      <c r="J171" s="114">
        <f t="shared" si="114"/>
        <v>-77882.476411970332</v>
      </c>
      <c r="K171" s="114">
        <f t="shared" si="114"/>
        <v>-64510.093301119749</v>
      </c>
      <c r="L171" s="114">
        <f t="shared" si="114"/>
        <v>6992757.4392362256</v>
      </c>
      <c r="M171" s="114">
        <f t="shared" si="114"/>
        <v>-2590386.3986273049</v>
      </c>
      <c r="N171" s="114">
        <f t="shared" si="114"/>
        <v>-14778634.309881654</v>
      </c>
    </row>
    <row r="172" spans="1:14" x14ac:dyDescent="0.3">
      <c r="A172" s="9" t="s">
        <v>179</v>
      </c>
      <c r="B172" s="115"/>
      <c r="C172" s="115">
        <f t="shared" ref="C172:N172" si="115">(C130-C171)*-1</f>
        <v>-568474.42307828926</v>
      </c>
      <c r="D172" s="115">
        <f t="shared" si="115"/>
        <v>-62443.139320311137</v>
      </c>
      <c r="E172" s="115">
        <f t="shared" si="115"/>
        <v>529884.16849605879</v>
      </c>
      <c r="F172" s="115">
        <f t="shared" si="115"/>
        <v>812436.63937278837</v>
      </c>
      <c r="G172" s="115">
        <f t="shared" si="115"/>
        <v>2550731.9396263603</v>
      </c>
      <c r="H172" s="115">
        <f t="shared" si="115"/>
        <v>5062462.6524963286</v>
      </c>
      <c r="I172" s="115">
        <f t="shared" si="115"/>
        <v>-2677608.8830785137</v>
      </c>
      <c r="J172" s="115">
        <f t="shared" si="115"/>
        <v>1248971.6513635195</v>
      </c>
      <c r="K172" s="115">
        <f t="shared" si="115"/>
        <v>-1039232.9730362617</v>
      </c>
      <c r="L172" s="115">
        <f t="shared" si="115"/>
        <v>6008.7921555442736</v>
      </c>
      <c r="M172" s="115">
        <f t="shared" si="115"/>
        <v>-40412.577601302881</v>
      </c>
      <c r="N172" s="115">
        <f t="shared" si="115"/>
        <v>847007.33561825939</v>
      </c>
    </row>
    <row r="173" spans="1:14" x14ac:dyDescent="0.3">
      <c r="A173" s="9" t="s">
        <v>180</v>
      </c>
      <c r="B173" s="115"/>
      <c r="C173" s="115">
        <f>C172</f>
        <v>-568474.42307828926</v>
      </c>
      <c r="D173" s="115">
        <f>C173+D172</f>
        <v>-630917.56239860039</v>
      </c>
      <c r="E173" s="115">
        <f t="shared" ref="E173:G173" si="116">D173+E172</f>
        <v>-101033.3939025416</v>
      </c>
      <c r="F173" s="115">
        <f t="shared" si="116"/>
        <v>711403.24547024677</v>
      </c>
      <c r="G173" s="115">
        <f t="shared" si="116"/>
        <v>3262135.1850966071</v>
      </c>
      <c r="H173" s="115">
        <f t="shared" ref="H173" si="117">G173+H172</f>
        <v>8324597.8375929352</v>
      </c>
      <c r="I173" s="115">
        <f t="shared" ref="I173" si="118">H173+I172</f>
        <v>5646988.9545144215</v>
      </c>
      <c r="J173" s="115">
        <f t="shared" ref="J173" si="119">I173+J172</f>
        <v>6895960.6058779415</v>
      </c>
      <c r="K173" s="115">
        <f t="shared" ref="K173" si="120">J173+K172</f>
        <v>5856727.6328416802</v>
      </c>
      <c r="L173" s="115">
        <f t="shared" ref="L173" si="121">K173+L172</f>
        <v>5862736.4249972245</v>
      </c>
      <c r="M173" s="115">
        <f t="shared" ref="M173" si="122">L173+M172</f>
        <v>5822323.8473959211</v>
      </c>
      <c r="N173" s="115">
        <f t="shared" ref="N173" si="123">M173+N172</f>
        <v>6669331.1830141805</v>
      </c>
    </row>
    <row r="174" spans="1:14" x14ac:dyDescent="0.3">
      <c r="A174" s="37" t="s">
        <v>185</v>
      </c>
      <c r="B174" s="109"/>
      <c r="C174" s="110"/>
      <c r="D174" s="110"/>
      <c r="E174" s="110"/>
      <c r="F174" s="110"/>
      <c r="G174" s="110"/>
      <c r="H174" s="110"/>
      <c r="I174" s="110"/>
      <c r="J174" s="110"/>
      <c r="K174" s="110"/>
      <c r="L174" s="110"/>
      <c r="M174" s="110"/>
      <c r="N174" s="110"/>
    </row>
    <row r="175" spans="1:14" x14ac:dyDescent="0.3">
      <c r="A175" s="38"/>
      <c r="B175" s="39" t="str">
        <f>CONCATENATE("TOTAL-",RIGHT(B89,4)+1)</f>
        <v>TOTAL-2021</v>
      </c>
      <c r="C175" s="136" t="str">
        <f>CONCATENATE(LEFT(C89,4),RIGHT(C89,4)+1)</f>
        <v>JUL-2020</v>
      </c>
      <c r="D175" s="136" t="str">
        <f t="shared" ref="D175:N175" si="124">CONCATENATE(LEFT(D89,4),RIGHT(D89,4)+1)</f>
        <v>AUG-2020</v>
      </c>
      <c r="E175" s="136" t="str">
        <f t="shared" si="124"/>
        <v>SEP-2020</v>
      </c>
      <c r="F175" s="136" t="str">
        <f t="shared" si="124"/>
        <v>OCT-2020</v>
      </c>
      <c r="G175" s="136" t="str">
        <f t="shared" si="124"/>
        <v>NOV-2020</v>
      </c>
      <c r="H175" s="136" t="str">
        <f t="shared" si="124"/>
        <v>DEC-2020</v>
      </c>
      <c r="I175" s="136" t="str">
        <f t="shared" si="124"/>
        <v>JAN-2021</v>
      </c>
      <c r="J175" s="136" t="str">
        <f t="shared" si="124"/>
        <v>FEB-2021</v>
      </c>
      <c r="K175" s="136" t="str">
        <f t="shared" si="124"/>
        <v>MAR-2021</v>
      </c>
      <c r="L175" s="136" t="str">
        <f t="shared" si="124"/>
        <v>APR-2021</v>
      </c>
      <c r="M175" s="136" t="str">
        <f t="shared" si="124"/>
        <v>MAY-2021</v>
      </c>
      <c r="N175" s="136" t="str">
        <f t="shared" si="124"/>
        <v>JUN-2021</v>
      </c>
    </row>
    <row r="176" spans="1:14" x14ac:dyDescent="0.3">
      <c r="A176" s="10" t="s">
        <v>6</v>
      </c>
    </row>
    <row r="177" spans="1:14" x14ac:dyDescent="0.3">
      <c r="A177" s="4" t="str">
        <f>A9</f>
        <v>PROPERTY TAX</v>
      </c>
      <c r="B177" s="102">
        <f>SUM(C177:N177)</f>
        <v>50299645.988467187</v>
      </c>
      <c r="C177" s="103">
        <v>361879.7</v>
      </c>
      <c r="D177" s="103">
        <v>76110.2</v>
      </c>
      <c r="E177" s="103">
        <v>90689.849999999991</v>
      </c>
      <c r="F177" s="103">
        <v>2040536.3499999999</v>
      </c>
      <c r="G177" s="103">
        <v>6606412.0999999996</v>
      </c>
      <c r="H177" s="103">
        <v>13985360.399999999</v>
      </c>
      <c r="I177" s="103">
        <v>7870856.3999999994</v>
      </c>
      <c r="J177" s="103">
        <v>1348773.9</v>
      </c>
      <c r="K177" s="103">
        <v>3586688.6432900974</v>
      </c>
      <c r="L177" s="103">
        <v>8778032.0925056171</v>
      </c>
      <c r="M177" s="103">
        <v>235104.09893335565</v>
      </c>
      <c r="N177" s="103">
        <v>5319202.2537381193</v>
      </c>
    </row>
    <row r="178" spans="1:14" x14ac:dyDescent="0.3">
      <c r="A178" s="4" t="str">
        <f t="shared" ref="A178:A193" si="125">A10</f>
        <v>AID FROM OTHER GOVTS</v>
      </c>
      <c r="B178" s="102">
        <f t="shared" ref="B178:B193" si="126">SUM(C178:N178)</f>
        <v>171044.24421000894</v>
      </c>
      <c r="C178" s="103">
        <v>3724.02</v>
      </c>
      <c r="D178" s="103">
        <v>281.52</v>
      </c>
      <c r="E178" s="103">
        <v>2679.54</v>
      </c>
      <c r="F178" s="103">
        <v>2315.4</v>
      </c>
      <c r="G178" s="103">
        <v>1366.8</v>
      </c>
      <c r="H178" s="103">
        <v>28384.560000000001</v>
      </c>
      <c r="I178" s="103">
        <v>48052.200000000004</v>
      </c>
      <c r="J178" s="103">
        <v>23539.56</v>
      </c>
      <c r="K178" s="103">
        <v>2833.1033105724168</v>
      </c>
      <c r="L178" s="103">
        <v>1488.5891888570975</v>
      </c>
      <c r="M178" s="103">
        <v>38409.573627762475</v>
      </c>
      <c r="N178" s="103">
        <v>17969.378082816969</v>
      </c>
    </row>
    <row r="179" spans="1:14" x14ac:dyDescent="0.3">
      <c r="A179" s="4" t="str">
        <f t="shared" si="125"/>
        <v>GRANTS REVENUE</v>
      </c>
      <c r="B179" s="102">
        <f t="shared" si="126"/>
        <v>906677.42710609501</v>
      </c>
      <c r="C179" s="103">
        <v>0</v>
      </c>
      <c r="D179" s="103">
        <v>105137.52</v>
      </c>
      <c r="E179" s="103">
        <v>0</v>
      </c>
      <c r="F179" s="103">
        <v>0</v>
      </c>
      <c r="G179" s="103">
        <v>0</v>
      </c>
      <c r="H179" s="103">
        <v>0</v>
      </c>
      <c r="I179" s="103">
        <v>432187.26</v>
      </c>
      <c r="J179" s="103">
        <v>262066.56</v>
      </c>
      <c r="K179" s="103">
        <v>4199.1626850765533</v>
      </c>
      <c r="L179" s="103">
        <v>31959.491263102842</v>
      </c>
      <c r="M179" s="103">
        <v>71127.433157915511</v>
      </c>
      <c r="N179" s="103">
        <v>0</v>
      </c>
    </row>
    <row r="180" spans="1:14" x14ac:dyDescent="0.3">
      <c r="A180" s="4" t="str">
        <f t="shared" si="125"/>
        <v>INTEREST INCOME</v>
      </c>
      <c r="B180" s="102">
        <f t="shared" si="126"/>
        <v>623543.10590301582</v>
      </c>
      <c r="C180" s="103">
        <v>-186741.1</v>
      </c>
      <c r="D180" s="103">
        <v>193642.80000000002</v>
      </c>
      <c r="E180" s="103">
        <v>77944.100000000006</v>
      </c>
      <c r="F180" s="103">
        <v>45561.1</v>
      </c>
      <c r="G180" s="103">
        <v>144220.70000000001</v>
      </c>
      <c r="H180" s="103">
        <v>63820.9</v>
      </c>
      <c r="I180" s="103">
        <v>48157.200000000004</v>
      </c>
      <c r="J180" s="103">
        <v>107248.7</v>
      </c>
      <c r="K180" s="103">
        <v>15766.120230105384</v>
      </c>
      <c r="L180" s="103">
        <v>26964.469491624423</v>
      </c>
      <c r="M180" s="103">
        <v>18326.081078071711</v>
      </c>
      <c r="N180" s="103">
        <v>68632.035103214235</v>
      </c>
    </row>
    <row r="181" spans="1:14" x14ac:dyDescent="0.3">
      <c r="A181" s="4" t="str">
        <f t="shared" si="125"/>
        <v>OTHER REVENUES</v>
      </c>
      <c r="B181" s="102">
        <f t="shared" si="126"/>
        <v>939205.20273653418</v>
      </c>
      <c r="C181" s="103">
        <v>6120</v>
      </c>
      <c r="D181" s="103">
        <v>2128.7400000000002</v>
      </c>
      <c r="E181" s="103">
        <v>392905.02</v>
      </c>
      <c r="F181" s="103">
        <v>12501.12</v>
      </c>
      <c r="G181" s="103">
        <v>27079.98</v>
      </c>
      <c r="H181" s="103">
        <v>134914.23414000002</v>
      </c>
      <c r="I181" s="103">
        <v>73304.34</v>
      </c>
      <c r="J181" s="103">
        <v>226774.56</v>
      </c>
      <c r="K181" s="103">
        <v>2724.4477804398921</v>
      </c>
      <c r="L181" s="103">
        <v>2383.7898851712166</v>
      </c>
      <c r="M181" s="103">
        <v>1700.7575015612092</v>
      </c>
      <c r="N181" s="103">
        <v>56668.213429362047</v>
      </c>
    </row>
    <row r="182" spans="1:14" x14ac:dyDescent="0.3">
      <c r="A182" s="4" t="str">
        <f t="shared" si="125"/>
        <v>RENTAL INCOME</v>
      </c>
      <c r="B182" s="102">
        <f t="shared" si="126"/>
        <v>2515484.8589036036</v>
      </c>
      <c r="C182" s="103">
        <v>138120</v>
      </c>
      <c r="D182" s="103">
        <v>148201</v>
      </c>
      <c r="E182" s="103">
        <v>156889</v>
      </c>
      <c r="F182" s="103">
        <v>292984</v>
      </c>
      <c r="G182" s="103">
        <v>143760</v>
      </c>
      <c r="H182" s="103">
        <v>298239.1650000001</v>
      </c>
      <c r="I182" s="103">
        <v>262062</v>
      </c>
      <c r="J182" s="103">
        <v>165265.5235880299</v>
      </c>
      <c r="K182" s="103">
        <v>126394.55425496817</v>
      </c>
      <c r="L182" s="103">
        <v>130118.68813750165</v>
      </c>
      <c r="M182" s="103">
        <v>136124.047183558</v>
      </c>
      <c r="N182" s="103">
        <v>517326.88073954568</v>
      </c>
    </row>
    <row r="183" spans="1:14" x14ac:dyDescent="0.3">
      <c r="A183" s="4" t="str">
        <f t="shared" si="125"/>
        <v>OTHER REV-1</v>
      </c>
      <c r="B183" s="102">
        <f t="shared" si="126"/>
        <v>0</v>
      </c>
      <c r="C183" s="103"/>
      <c r="D183" s="103"/>
      <c r="E183" s="103"/>
      <c r="F183" s="103"/>
      <c r="G183" s="103"/>
      <c r="H183" s="103"/>
      <c r="I183" s="103"/>
      <c r="J183" s="103"/>
      <c r="K183" s="103"/>
      <c r="L183" s="103"/>
      <c r="M183" s="103"/>
      <c r="N183" s="103"/>
    </row>
    <row r="184" spans="1:14" x14ac:dyDescent="0.3">
      <c r="A184" s="4" t="str">
        <f t="shared" si="125"/>
        <v>OTHER REV-2</v>
      </c>
      <c r="B184" s="102">
        <f t="shared" si="126"/>
        <v>0</v>
      </c>
      <c r="C184" s="103"/>
      <c r="D184" s="103"/>
      <c r="E184" s="103"/>
      <c r="F184" s="103"/>
      <c r="G184" s="103"/>
      <c r="H184" s="103"/>
      <c r="I184" s="103"/>
      <c r="J184" s="103"/>
      <c r="K184" s="103"/>
      <c r="L184" s="103"/>
      <c r="M184" s="103"/>
      <c r="N184" s="103"/>
    </row>
    <row r="185" spans="1:14" x14ac:dyDescent="0.3">
      <c r="A185" s="4" t="str">
        <f t="shared" si="125"/>
        <v>OTHER REV-3</v>
      </c>
      <c r="B185" s="102">
        <f t="shared" si="126"/>
        <v>0</v>
      </c>
      <c r="C185" s="103"/>
      <c r="D185" s="103"/>
      <c r="E185" s="103"/>
      <c r="F185" s="103"/>
      <c r="G185" s="103"/>
      <c r="H185" s="103"/>
      <c r="I185" s="103"/>
      <c r="J185" s="103"/>
      <c r="K185" s="103"/>
      <c r="L185" s="103"/>
      <c r="M185" s="103"/>
      <c r="N185" s="103"/>
    </row>
    <row r="186" spans="1:14" x14ac:dyDescent="0.3">
      <c r="A186" s="4" t="str">
        <f t="shared" si="125"/>
        <v>OTHER REV-4</v>
      </c>
      <c r="B186" s="102">
        <f t="shared" si="126"/>
        <v>0</v>
      </c>
      <c r="C186" s="103"/>
      <c r="D186" s="103"/>
      <c r="E186" s="103"/>
      <c r="F186" s="103"/>
      <c r="G186" s="103"/>
      <c r="H186" s="103"/>
      <c r="I186" s="103"/>
      <c r="J186" s="103"/>
      <c r="K186" s="103"/>
      <c r="L186" s="103"/>
      <c r="M186" s="103"/>
      <c r="N186" s="103"/>
    </row>
    <row r="187" spans="1:14" x14ac:dyDescent="0.3">
      <c r="A187" s="4" t="str">
        <f t="shared" si="125"/>
        <v>OTHER REV-5</v>
      </c>
      <c r="B187" s="102">
        <f t="shared" si="126"/>
        <v>0</v>
      </c>
      <c r="C187" s="103"/>
      <c r="D187" s="103"/>
      <c r="E187" s="103"/>
      <c r="F187" s="103"/>
      <c r="G187" s="103"/>
      <c r="H187" s="103"/>
      <c r="I187" s="103"/>
      <c r="J187" s="103"/>
      <c r="K187" s="103"/>
      <c r="L187" s="103"/>
      <c r="M187" s="103"/>
      <c r="N187" s="103"/>
    </row>
    <row r="188" spans="1:14" x14ac:dyDescent="0.3">
      <c r="A188" s="4" t="str">
        <f t="shared" si="125"/>
        <v>OTHER REV-6</v>
      </c>
      <c r="B188" s="102">
        <f t="shared" si="126"/>
        <v>0</v>
      </c>
      <c r="C188" s="103"/>
      <c r="D188" s="103"/>
      <c r="E188" s="103"/>
      <c r="F188" s="103"/>
      <c r="G188" s="103"/>
      <c r="H188" s="103"/>
      <c r="I188" s="103"/>
      <c r="J188" s="103"/>
      <c r="K188" s="103"/>
      <c r="L188" s="103"/>
      <c r="M188" s="103"/>
      <c r="N188" s="103"/>
    </row>
    <row r="189" spans="1:14" x14ac:dyDescent="0.3">
      <c r="A189" s="4" t="str">
        <f t="shared" si="125"/>
        <v>OTHER REV-7</v>
      </c>
      <c r="B189" s="102">
        <f t="shared" si="126"/>
        <v>0</v>
      </c>
      <c r="C189" s="103"/>
      <c r="D189" s="103"/>
      <c r="E189" s="103"/>
      <c r="F189" s="103"/>
      <c r="G189" s="103"/>
      <c r="H189" s="103"/>
      <c r="I189" s="103"/>
      <c r="J189" s="103"/>
      <c r="K189" s="103"/>
      <c r="L189" s="103"/>
      <c r="M189" s="103"/>
      <c r="N189" s="103"/>
    </row>
    <row r="190" spans="1:14" x14ac:dyDescent="0.3">
      <c r="A190" s="4" t="str">
        <f t="shared" si="125"/>
        <v>OTHER REV-8</v>
      </c>
      <c r="B190" s="102">
        <f t="shared" si="126"/>
        <v>0</v>
      </c>
      <c r="C190" s="103"/>
      <c r="D190" s="103"/>
      <c r="E190" s="103"/>
      <c r="F190" s="103"/>
      <c r="G190" s="103"/>
      <c r="H190" s="103"/>
      <c r="I190" s="103"/>
      <c r="J190" s="103"/>
      <c r="K190" s="103"/>
      <c r="L190" s="103"/>
      <c r="M190" s="103"/>
      <c r="N190" s="103"/>
    </row>
    <row r="191" spans="1:14" x14ac:dyDescent="0.3">
      <c r="A191" s="4" t="str">
        <f t="shared" si="125"/>
        <v>OTHER REV-9</v>
      </c>
      <c r="B191" s="102">
        <f t="shared" si="126"/>
        <v>0</v>
      </c>
      <c r="C191" s="103"/>
      <c r="D191" s="103"/>
      <c r="E191" s="103"/>
      <c r="F191" s="103"/>
      <c r="G191" s="103"/>
      <c r="H191" s="103"/>
      <c r="I191" s="103"/>
      <c r="J191" s="103"/>
      <c r="K191" s="103"/>
      <c r="L191" s="103"/>
      <c r="M191" s="103"/>
      <c r="N191" s="103"/>
    </row>
    <row r="192" spans="1:14" x14ac:dyDescent="0.3">
      <c r="A192" s="4" t="str">
        <f t="shared" si="125"/>
        <v>OTHER REV-10</v>
      </c>
      <c r="B192" s="102">
        <f t="shared" si="126"/>
        <v>0</v>
      </c>
      <c r="C192" s="103"/>
      <c r="D192" s="103"/>
      <c r="E192" s="103"/>
      <c r="F192" s="103"/>
      <c r="G192" s="103"/>
      <c r="H192" s="103"/>
      <c r="I192" s="103"/>
      <c r="J192" s="103"/>
      <c r="K192" s="103"/>
      <c r="L192" s="103"/>
      <c r="M192" s="103"/>
      <c r="N192" s="103"/>
    </row>
    <row r="193" spans="1:14" x14ac:dyDescent="0.3">
      <c r="A193" s="4" t="str">
        <f t="shared" si="125"/>
        <v>OTHER REV-11</v>
      </c>
      <c r="B193" s="102">
        <f t="shared" si="126"/>
        <v>0</v>
      </c>
      <c r="C193" s="103"/>
      <c r="D193" s="103"/>
      <c r="E193" s="103"/>
      <c r="F193" s="103"/>
      <c r="G193" s="103"/>
      <c r="H193" s="103"/>
      <c r="I193" s="103"/>
      <c r="J193" s="103"/>
      <c r="K193" s="103"/>
      <c r="L193" s="103"/>
      <c r="M193" s="103"/>
      <c r="N193" s="103"/>
    </row>
    <row r="194" spans="1:14" x14ac:dyDescent="0.3">
      <c r="A194" s="40" t="s">
        <v>8</v>
      </c>
      <c r="B194" s="104">
        <f t="shared" ref="B194:N194" si="127">SUM(B177:B193)</f>
        <v>55455600.827326447</v>
      </c>
      <c r="C194" s="104">
        <f t="shared" si="127"/>
        <v>323102.62</v>
      </c>
      <c r="D194" s="104">
        <f t="shared" si="127"/>
        <v>525501.78</v>
      </c>
      <c r="E194" s="104">
        <f t="shared" si="127"/>
        <v>721107.51</v>
      </c>
      <c r="F194" s="104">
        <f t="shared" si="127"/>
        <v>2393897.9699999997</v>
      </c>
      <c r="G194" s="104">
        <f t="shared" si="127"/>
        <v>6922839.5800000001</v>
      </c>
      <c r="H194" s="104">
        <f t="shared" si="127"/>
        <v>14510719.25914</v>
      </c>
      <c r="I194" s="104">
        <f t="shared" si="127"/>
        <v>8734619.3999999985</v>
      </c>
      <c r="J194" s="104">
        <f t="shared" si="127"/>
        <v>2133668.8035880299</v>
      </c>
      <c r="K194" s="104">
        <f t="shared" si="127"/>
        <v>3738606.03155126</v>
      </c>
      <c r="L194" s="104">
        <f t="shared" si="127"/>
        <v>8970947.1204718743</v>
      </c>
      <c r="M194" s="104">
        <f t="shared" si="127"/>
        <v>500791.99148222455</v>
      </c>
      <c r="N194" s="104">
        <f t="shared" si="127"/>
        <v>5979798.7610930577</v>
      </c>
    </row>
    <row r="195" spans="1:14" x14ac:dyDescent="0.3">
      <c r="A195" s="10" t="s">
        <v>7</v>
      </c>
    </row>
    <row r="196" spans="1:14" x14ac:dyDescent="0.3">
      <c r="A196" s="4" t="str">
        <f>A28</f>
        <v>SALARIES &amp; WAGES</v>
      </c>
      <c r="B196" s="102">
        <f t="shared" ref="B196:B212" si="128">SUM(C196:N196)</f>
        <v>19857502.824510068</v>
      </c>
      <c r="C196" s="103">
        <v>1344303.45</v>
      </c>
      <c r="D196" s="103">
        <v>2023505.4000000001</v>
      </c>
      <c r="E196" s="103">
        <v>1352877.75</v>
      </c>
      <c r="F196" s="103">
        <v>1343918.1</v>
      </c>
      <c r="G196" s="103">
        <v>1389526.95</v>
      </c>
      <c r="H196" s="103">
        <v>1475443.2</v>
      </c>
      <c r="I196" s="103">
        <v>2069152.05</v>
      </c>
      <c r="J196" s="103">
        <v>1401490.6500000001</v>
      </c>
      <c r="K196" s="103">
        <v>2154532.2660892992</v>
      </c>
      <c r="L196" s="103">
        <v>1527817.9187776386</v>
      </c>
      <c r="M196" s="103">
        <v>1549791.4274373902</v>
      </c>
      <c r="N196" s="103">
        <v>2225143.6622057389</v>
      </c>
    </row>
    <row r="197" spans="1:14" x14ac:dyDescent="0.3">
      <c r="A197" s="4" t="str">
        <f t="shared" ref="A197:A212" si="129">A29</f>
        <v>BENEFITS</v>
      </c>
      <c r="B197" s="102">
        <f t="shared" si="128"/>
        <v>5629675.1770073166</v>
      </c>
      <c r="C197" s="103">
        <v>1591154.25</v>
      </c>
      <c r="D197" s="103">
        <v>533296.05000000005</v>
      </c>
      <c r="E197" s="103">
        <v>362695.2</v>
      </c>
      <c r="F197" s="103">
        <v>366759.75</v>
      </c>
      <c r="G197" s="103">
        <v>364982.10000000003</v>
      </c>
      <c r="H197" s="103">
        <v>376776.75</v>
      </c>
      <c r="I197" s="103">
        <v>529153.80000000005</v>
      </c>
      <c r="J197" s="103">
        <v>349521.9</v>
      </c>
      <c r="K197" s="103">
        <v>482698.36376849638</v>
      </c>
      <c r="L197" s="103">
        <v>335097.5541170488</v>
      </c>
      <c r="M197" s="103">
        <v>337539.45912177052</v>
      </c>
      <c r="N197" s="103">
        <v>0</v>
      </c>
    </row>
    <row r="198" spans="1:14" x14ac:dyDescent="0.3">
      <c r="A198" s="4" t="str">
        <f t="shared" si="129"/>
        <v>CONTRACTUAL SERVICES</v>
      </c>
      <c r="B198" s="102">
        <f t="shared" si="128"/>
        <v>3834934.2538506109</v>
      </c>
      <c r="C198" s="103">
        <v>103037.34</v>
      </c>
      <c r="D198" s="103">
        <v>179393.52</v>
      </c>
      <c r="E198" s="103">
        <v>258746.46</v>
      </c>
      <c r="F198" s="103">
        <v>266364.84000000003</v>
      </c>
      <c r="G198" s="103">
        <v>402025.86</v>
      </c>
      <c r="H198" s="103">
        <v>194371.20000000001</v>
      </c>
      <c r="I198" s="103">
        <v>327682.14</v>
      </c>
      <c r="J198" s="103">
        <v>336069.60000000003</v>
      </c>
      <c r="K198" s="103">
        <v>1024748.6974373821</v>
      </c>
      <c r="L198" s="103">
        <v>355900.85290613223</v>
      </c>
      <c r="M198" s="103">
        <v>386593.74350709631</v>
      </c>
      <c r="N198" s="103">
        <v>0</v>
      </c>
    </row>
    <row r="199" spans="1:14" x14ac:dyDescent="0.3">
      <c r="A199" s="4" t="str">
        <f t="shared" si="129"/>
        <v>UTILITIES</v>
      </c>
      <c r="B199" s="102">
        <f t="shared" si="128"/>
        <v>208679.40392260344</v>
      </c>
      <c r="C199" s="103">
        <v>3907.62</v>
      </c>
      <c r="D199" s="103">
        <v>23376.36</v>
      </c>
      <c r="E199" s="103">
        <v>25888.62</v>
      </c>
      <c r="F199" s="103">
        <v>27328.86</v>
      </c>
      <c r="G199" s="103">
        <v>28379.46</v>
      </c>
      <c r="H199" s="103">
        <v>16792.260000000002</v>
      </c>
      <c r="I199" s="103">
        <v>21165</v>
      </c>
      <c r="J199" s="103">
        <v>25068.54</v>
      </c>
      <c r="K199" s="103">
        <v>9324.3222679102091</v>
      </c>
      <c r="L199" s="103">
        <v>17780.736674272364</v>
      </c>
      <c r="M199" s="103">
        <v>9667.6249804208746</v>
      </c>
      <c r="N199" s="103">
        <v>0</v>
      </c>
    </row>
    <row r="200" spans="1:14" x14ac:dyDescent="0.3">
      <c r="A200" s="4" t="str">
        <f t="shared" si="129"/>
        <v>MAINTENANCE AND REPAIRS</v>
      </c>
      <c r="B200" s="102">
        <f t="shared" si="128"/>
        <v>1878261.4555784976</v>
      </c>
      <c r="C200" s="103">
        <v>49577.1</v>
      </c>
      <c r="D200" s="103">
        <v>215865.66</v>
      </c>
      <c r="E200" s="103">
        <v>199741.5</v>
      </c>
      <c r="F200" s="103">
        <v>168391.80000000002</v>
      </c>
      <c r="G200" s="103">
        <v>171839.4</v>
      </c>
      <c r="H200" s="103">
        <v>98666.64</v>
      </c>
      <c r="I200" s="103">
        <v>45501.18</v>
      </c>
      <c r="J200" s="103">
        <v>82876.02</v>
      </c>
      <c r="K200" s="103">
        <v>155470.758109049</v>
      </c>
      <c r="L200" s="103">
        <v>124054.4161244628</v>
      </c>
      <c r="M200" s="103">
        <v>566276.98134498566</v>
      </c>
      <c r="N200" s="103">
        <v>0</v>
      </c>
    </row>
    <row r="201" spans="1:14" x14ac:dyDescent="0.3">
      <c r="A201" s="4" t="str">
        <f t="shared" si="129"/>
        <v>OTHER SUPPLIES AND EXPENSES</v>
      </c>
      <c r="B201" s="102">
        <f t="shared" si="128"/>
        <v>2249536.0610913266</v>
      </c>
      <c r="C201" s="103">
        <v>156916.79999999999</v>
      </c>
      <c r="D201" s="103">
        <v>181873.14</v>
      </c>
      <c r="E201" s="103">
        <v>230634.23999999999</v>
      </c>
      <c r="F201" s="103">
        <v>146808.6</v>
      </c>
      <c r="G201" s="103">
        <v>163745.70000000001</v>
      </c>
      <c r="H201" s="103">
        <v>158139.78</v>
      </c>
      <c r="I201" s="103">
        <v>209676.30000000002</v>
      </c>
      <c r="J201" s="103">
        <v>147700.08000000002</v>
      </c>
      <c r="K201" s="103">
        <v>316395.7980413945</v>
      </c>
      <c r="L201" s="103">
        <v>174506.21680297621</v>
      </c>
      <c r="M201" s="103">
        <v>363139.40624695603</v>
      </c>
      <c r="N201" s="103">
        <v>0</v>
      </c>
    </row>
    <row r="202" spans="1:14" x14ac:dyDescent="0.3">
      <c r="A202" s="4" t="str">
        <f t="shared" si="129"/>
        <v>CAPITAL</v>
      </c>
      <c r="B202" s="102">
        <f t="shared" si="128"/>
        <v>0</v>
      </c>
      <c r="C202" s="103">
        <v>0</v>
      </c>
      <c r="D202" s="103">
        <v>0</v>
      </c>
      <c r="E202" s="103">
        <v>0</v>
      </c>
      <c r="F202" s="103">
        <v>0</v>
      </c>
      <c r="G202" s="103">
        <v>0</v>
      </c>
      <c r="H202" s="103">
        <v>0</v>
      </c>
      <c r="I202" s="103">
        <v>0</v>
      </c>
      <c r="J202" s="103">
        <v>0</v>
      </c>
      <c r="K202" s="103">
        <v>0</v>
      </c>
      <c r="L202" s="103">
        <v>0</v>
      </c>
      <c r="M202" s="103">
        <v>0</v>
      </c>
      <c r="N202" s="103">
        <v>0</v>
      </c>
    </row>
    <row r="203" spans="1:14" x14ac:dyDescent="0.3">
      <c r="A203" s="4" t="str">
        <f t="shared" si="129"/>
        <v>GRANTS</v>
      </c>
      <c r="B203" s="102">
        <f t="shared" si="128"/>
        <v>0</v>
      </c>
      <c r="C203" s="103">
        <v>0</v>
      </c>
      <c r="D203" s="103">
        <v>0</v>
      </c>
      <c r="E203" s="103">
        <v>0</v>
      </c>
      <c r="F203" s="103">
        <v>0</v>
      </c>
      <c r="G203" s="103">
        <v>0</v>
      </c>
      <c r="H203" s="103">
        <v>0</v>
      </c>
      <c r="I203" s="103">
        <v>0</v>
      </c>
      <c r="J203" s="103">
        <v>0</v>
      </c>
      <c r="K203" s="103">
        <v>0</v>
      </c>
      <c r="L203" s="103">
        <v>0</v>
      </c>
      <c r="M203" s="103">
        <v>0</v>
      </c>
      <c r="N203" s="103">
        <v>0</v>
      </c>
    </row>
    <row r="204" spans="1:14" x14ac:dyDescent="0.3">
      <c r="A204" s="4" t="str">
        <f t="shared" si="129"/>
        <v>OPERATINGTRANSFERS/OTHER</v>
      </c>
      <c r="B204" s="102">
        <f t="shared" si="128"/>
        <v>19279943.100000001</v>
      </c>
      <c r="C204" s="103">
        <v>0</v>
      </c>
      <c r="D204" s="103">
        <v>0</v>
      </c>
      <c r="E204" s="103">
        <v>0</v>
      </c>
      <c r="F204" s="103">
        <v>0</v>
      </c>
      <c r="G204" s="103">
        <v>0</v>
      </c>
      <c r="H204" s="103">
        <v>0</v>
      </c>
      <c r="I204" s="103">
        <v>0</v>
      </c>
      <c r="J204" s="103">
        <v>0</v>
      </c>
      <c r="K204" s="103">
        <v>0</v>
      </c>
      <c r="L204" s="103">
        <v>0</v>
      </c>
      <c r="M204" s="103">
        <v>0</v>
      </c>
      <c r="N204" s="103">
        <v>19279943.100000001</v>
      </c>
    </row>
    <row r="205" spans="1:14" x14ac:dyDescent="0.3">
      <c r="A205" s="4" t="str">
        <f t="shared" si="129"/>
        <v>OTHER EXP-1</v>
      </c>
      <c r="B205" s="102">
        <f t="shared" si="128"/>
        <v>0</v>
      </c>
      <c r="C205" s="103"/>
      <c r="D205" s="103"/>
      <c r="E205" s="103"/>
      <c r="F205" s="103"/>
      <c r="G205" s="103"/>
      <c r="H205" s="103"/>
      <c r="I205" s="103"/>
      <c r="J205" s="103"/>
      <c r="K205" s="103"/>
      <c r="L205" s="103"/>
      <c r="M205" s="103"/>
      <c r="N205" s="103"/>
    </row>
    <row r="206" spans="1:14" x14ac:dyDescent="0.3">
      <c r="A206" s="4" t="str">
        <f t="shared" si="129"/>
        <v>OTHER EXP-2</v>
      </c>
      <c r="B206" s="102">
        <f t="shared" si="128"/>
        <v>0</v>
      </c>
      <c r="C206" s="103"/>
      <c r="D206" s="103"/>
      <c r="E206" s="103"/>
      <c r="F206" s="103"/>
      <c r="G206" s="103"/>
      <c r="H206" s="103"/>
      <c r="I206" s="103"/>
      <c r="J206" s="103"/>
      <c r="K206" s="103"/>
      <c r="L206" s="103"/>
      <c r="M206" s="103"/>
      <c r="N206" s="103"/>
    </row>
    <row r="207" spans="1:14" x14ac:dyDescent="0.3">
      <c r="A207" s="4" t="str">
        <f t="shared" si="129"/>
        <v>OTHER EXP-3</v>
      </c>
      <c r="B207" s="102">
        <f t="shared" si="128"/>
        <v>0</v>
      </c>
      <c r="C207" s="103"/>
      <c r="D207" s="103"/>
      <c r="E207" s="103"/>
      <c r="F207" s="103"/>
      <c r="G207" s="103"/>
      <c r="H207" s="103"/>
      <c r="I207" s="103"/>
      <c r="J207" s="103"/>
      <c r="K207" s="103"/>
      <c r="L207" s="103"/>
      <c r="M207" s="103"/>
      <c r="N207" s="103"/>
    </row>
    <row r="208" spans="1:14" x14ac:dyDescent="0.3">
      <c r="A208" s="4" t="str">
        <f t="shared" si="129"/>
        <v>OTHER EXP-4</v>
      </c>
      <c r="B208" s="102">
        <f t="shared" si="128"/>
        <v>0</v>
      </c>
      <c r="C208" s="103"/>
      <c r="D208" s="103"/>
      <c r="E208" s="103"/>
      <c r="F208" s="103"/>
      <c r="G208" s="103"/>
      <c r="H208" s="103"/>
      <c r="I208" s="103"/>
      <c r="J208" s="103"/>
      <c r="K208" s="103"/>
      <c r="L208" s="103"/>
      <c r="M208" s="103"/>
      <c r="N208" s="103"/>
    </row>
    <row r="209" spans="1:14" x14ac:dyDescent="0.3">
      <c r="A209" s="4" t="str">
        <f t="shared" si="129"/>
        <v>OTHER EXP-5</v>
      </c>
      <c r="B209" s="102">
        <f t="shared" si="128"/>
        <v>0</v>
      </c>
      <c r="C209" s="103"/>
      <c r="D209" s="103"/>
      <c r="E209" s="103"/>
      <c r="F209" s="103"/>
      <c r="G209" s="103"/>
      <c r="H209" s="103"/>
      <c r="I209" s="103"/>
      <c r="J209" s="103"/>
      <c r="K209" s="103"/>
      <c r="L209" s="103"/>
      <c r="M209" s="103"/>
      <c r="N209" s="103"/>
    </row>
    <row r="210" spans="1:14" x14ac:dyDescent="0.3">
      <c r="A210" s="4" t="str">
        <f t="shared" si="129"/>
        <v>OTHER EXP-6</v>
      </c>
      <c r="B210" s="102">
        <f t="shared" si="128"/>
        <v>0</v>
      </c>
      <c r="C210" s="103"/>
      <c r="D210" s="103"/>
      <c r="E210" s="103"/>
      <c r="F210" s="103"/>
      <c r="G210" s="103"/>
      <c r="H210" s="103"/>
      <c r="I210" s="103"/>
      <c r="J210" s="103"/>
      <c r="K210" s="103"/>
      <c r="L210" s="103"/>
      <c r="M210" s="103"/>
      <c r="N210" s="103"/>
    </row>
    <row r="211" spans="1:14" x14ac:dyDescent="0.3">
      <c r="A211" s="4" t="str">
        <f t="shared" si="129"/>
        <v>OTHER EXP-7</v>
      </c>
      <c r="B211" s="102">
        <f t="shared" si="128"/>
        <v>0</v>
      </c>
      <c r="C211" s="103"/>
      <c r="D211" s="103"/>
      <c r="E211" s="103"/>
      <c r="F211" s="103"/>
      <c r="G211" s="103"/>
      <c r="H211" s="103"/>
      <c r="I211" s="103"/>
      <c r="J211" s="103"/>
      <c r="K211" s="103"/>
      <c r="L211" s="103"/>
      <c r="M211" s="103"/>
      <c r="N211" s="103"/>
    </row>
    <row r="212" spans="1:14" x14ac:dyDescent="0.3">
      <c r="A212" s="4" t="str">
        <f t="shared" si="129"/>
        <v>OTHER EXP-8</v>
      </c>
      <c r="B212" s="102">
        <f t="shared" si="128"/>
        <v>0</v>
      </c>
      <c r="C212" s="103"/>
      <c r="D212" s="103"/>
      <c r="E212" s="103"/>
      <c r="F212" s="103"/>
      <c r="G212" s="103"/>
      <c r="H212" s="103"/>
      <c r="I212" s="103"/>
      <c r="J212" s="103"/>
      <c r="K212" s="103"/>
      <c r="L212" s="103"/>
      <c r="M212" s="103"/>
      <c r="N212" s="103"/>
    </row>
    <row r="213" spans="1:14" x14ac:dyDescent="0.3">
      <c r="A213" s="40" t="s">
        <v>9</v>
      </c>
      <c r="B213" s="113">
        <f>SUM(B196:B212)</f>
        <v>52938532.275960423</v>
      </c>
      <c r="C213" s="113">
        <f>SUM(C196:C212)</f>
        <v>3248896.56</v>
      </c>
      <c r="D213" s="113">
        <f t="shared" ref="D213:N213" si="130">SUM(D196:D212)</f>
        <v>3157310.1300000004</v>
      </c>
      <c r="E213" s="113">
        <f t="shared" si="130"/>
        <v>2430583.7700000005</v>
      </c>
      <c r="F213" s="113">
        <f t="shared" si="130"/>
        <v>2319571.9500000002</v>
      </c>
      <c r="G213" s="113">
        <f t="shared" si="130"/>
        <v>2520499.4700000002</v>
      </c>
      <c r="H213" s="113">
        <f t="shared" si="130"/>
        <v>2320189.8299999996</v>
      </c>
      <c r="I213" s="113">
        <f t="shared" si="130"/>
        <v>3202330.47</v>
      </c>
      <c r="J213" s="113">
        <f t="shared" si="130"/>
        <v>2342726.7900000005</v>
      </c>
      <c r="K213" s="113">
        <f t="shared" si="130"/>
        <v>4143170.205713531</v>
      </c>
      <c r="L213" s="113">
        <f t="shared" si="130"/>
        <v>2535157.695402531</v>
      </c>
      <c r="M213" s="113">
        <f t="shared" si="130"/>
        <v>3213008.6426386195</v>
      </c>
      <c r="N213" s="113">
        <f t="shared" si="130"/>
        <v>21505086.762205742</v>
      </c>
    </row>
    <row r="214" spans="1:14" ht="15" thickBot="1" x14ac:dyDescent="0.35">
      <c r="A214" s="41" t="s">
        <v>10</v>
      </c>
      <c r="B214" s="114">
        <f t="shared" ref="B214:N214" si="131">B194-B213</f>
        <v>2517068.5513660237</v>
      </c>
      <c r="C214" s="114">
        <f t="shared" si="131"/>
        <v>-2925793.94</v>
      </c>
      <c r="D214" s="114">
        <f t="shared" si="131"/>
        <v>-2631808.3500000006</v>
      </c>
      <c r="E214" s="114">
        <f t="shared" si="131"/>
        <v>-1709476.2600000005</v>
      </c>
      <c r="F214" s="114">
        <f t="shared" si="131"/>
        <v>74326.019999999553</v>
      </c>
      <c r="G214" s="114">
        <f t="shared" si="131"/>
        <v>4402340.1099999994</v>
      </c>
      <c r="H214" s="114">
        <f t="shared" si="131"/>
        <v>12190529.42914</v>
      </c>
      <c r="I214" s="114">
        <f t="shared" si="131"/>
        <v>5532288.9299999978</v>
      </c>
      <c r="J214" s="114">
        <f t="shared" si="131"/>
        <v>-209057.98641197057</v>
      </c>
      <c r="K214" s="114">
        <f t="shared" si="131"/>
        <v>-404564.17416227097</v>
      </c>
      <c r="L214" s="114">
        <f t="shared" si="131"/>
        <v>6435789.4250693433</v>
      </c>
      <c r="M214" s="114">
        <f t="shared" si="131"/>
        <v>-2712216.6511563947</v>
      </c>
      <c r="N214" s="114">
        <f t="shared" si="131"/>
        <v>-15525288.001112685</v>
      </c>
    </row>
    <row r="215" spans="1:14" x14ac:dyDescent="0.3">
      <c r="A215" s="9"/>
      <c r="B215" s="115"/>
      <c r="C215" s="115"/>
      <c r="D215" s="115"/>
      <c r="E215" s="115"/>
      <c r="F215" s="115"/>
      <c r="G215" s="115"/>
      <c r="H215" s="115"/>
      <c r="I215" s="115"/>
      <c r="J215" s="115"/>
      <c r="K215" s="115"/>
      <c r="L215" s="115"/>
      <c r="M215" s="115"/>
      <c r="N215" s="115"/>
    </row>
    <row r="216" spans="1:14" ht="15" thickBot="1" x14ac:dyDescent="0.35">
      <c r="A216" s="37" t="s">
        <v>178</v>
      </c>
      <c r="B216" s="110"/>
      <c r="C216" s="110"/>
      <c r="D216" s="110"/>
      <c r="E216" s="110"/>
      <c r="F216" s="110"/>
      <c r="G216" s="111"/>
      <c r="H216" s="111"/>
      <c r="I216" s="111"/>
      <c r="J216" s="111"/>
      <c r="K216" s="111"/>
      <c r="L216" s="111"/>
      <c r="M216" s="111"/>
      <c r="N216" s="111"/>
    </row>
    <row r="217" spans="1:14" ht="15" thickBot="1" x14ac:dyDescent="0.35">
      <c r="A217" s="38"/>
      <c r="B217" s="112" t="str">
        <f>B48</f>
        <v>TOTAL-2018</v>
      </c>
      <c r="C217" s="112" t="str">
        <f>B7</f>
        <v>TOTAL-2019</v>
      </c>
      <c r="D217" s="112" t="str">
        <f>B132</f>
        <v>TOTAL-2020</v>
      </c>
      <c r="E217" s="112" t="str">
        <f>B175</f>
        <v>TOTAL-2021</v>
      </c>
      <c r="F217" s="112" t="s">
        <v>12</v>
      </c>
      <c r="G217" s="112" t="str">
        <f>CONCATENATE("INPUT ",(RIGHT(E217,4)+1))</f>
        <v>INPUT 2022</v>
      </c>
      <c r="H217" s="112" t="str">
        <f>CONCATENATE("TOTAL-",RIGHT(E217,4)+1)</f>
        <v>TOTAL-2022</v>
      </c>
      <c r="I217" s="138" t="s">
        <v>147</v>
      </c>
      <c r="J217" s="139"/>
      <c r="K217" s="139"/>
      <c r="L217" s="139"/>
      <c r="M217" s="139"/>
      <c r="N217" s="140"/>
    </row>
    <row r="218" spans="1:14" x14ac:dyDescent="0.3">
      <c r="A218" s="10" t="s">
        <v>6</v>
      </c>
      <c r="B218" s="105"/>
      <c r="C218" s="105"/>
      <c r="D218" s="105"/>
      <c r="E218" s="111"/>
      <c r="F218" s="111"/>
      <c r="G218" s="111"/>
      <c r="H218" s="111"/>
      <c r="I218" s="111"/>
      <c r="J218" s="111"/>
      <c r="K218" s="111"/>
      <c r="L218" s="111"/>
      <c r="M218" s="111"/>
      <c r="N218" s="111"/>
    </row>
    <row r="219" spans="1:14" x14ac:dyDescent="0.3">
      <c r="A219" s="4" t="str">
        <f t="shared" ref="A219:A235" si="132">A9</f>
        <v>PROPERTY TAX</v>
      </c>
      <c r="B219" s="102">
        <f t="shared" ref="B219:B235" si="133">B50</f>
        <v>48015913</v>
      </c>
      <c r="C219" s="102">
        <f t="shared" ref="C219:C235" si="134">B9</f>
        <v>54666392</v>
      </c>
      <c r="D219" s="102">
        <f t="shared" ref="D219:D232" si="135">B134</f>
        <v>52946995.777333885</v>
      </c>
      <c r="E219" s="108">
        <f>B177</f>
        <v>50299645.988467187</v>
      </c>
      <c r="F219" s="116">
        <f>IFERROR(AVERAGE((E219/D219),(D219/C219),(C219/B219))-1,0)</f>
        <v>1.901773344742419E-2</v>
      </c>
      <c r="G219" s="117">
        <v>0</v>
      </c>
      <c r="H219" s="118">
        <f>IFERROR(E219*(1+G219),0)</f>
        <v>50299645.988467187</v>
      </c>
      <c r="I219" s="111"/>
      <c r="J219" s="111"/>
      <c r="K219" s="111"/>
      <c r="L219" s="111"/>
      <c r="M219" s="111"/>
      <c r="N219" s="111"/>
    </row>
    <row r="220" spans="1:14" x14ac:dyDescent="0.3">
      <c r="A220" s="4" t="str">
        <f t="shared" si="132"/>
        <v>AID FROM OTHER GOVTS</v>
      </c>
      <c r="B220" s="102">
        <f t="shared" si="133"/>
        <v>238689</v>
      </c>
      <c r="C220" s="102">
        <f t="shared" si="134"/>
        <v>217063</v>
      </c>
      <c r="D220" s="102">
        <f t="shared" si="135"/>
        <v>167690.43550000878</v>
      </c>
      <c r="E220" s="108">
        <f t="shared" ref="E220:E235" si="136">B178</f>
        <v>171044.24421000894</v>
      </c>
      <c r="F220" s="116">
        <f t="shared" ref="F220:F236" si="137">IFERROR(AVERAGE((E220/D220),(D220/C220),(C220/B220))-1,0)</f>
        <v>-9.9353518774894067E-2</v>
      </c>
      <c r="G220" s="117">
        <v>0.04</v>
      </c>
      <c r="H220" s="118">
        <f t="shared" ref="H220:H235" si="138">IFERROR(E220*(1+G220),0)</f>
        <v>177886.01397840929</v>
      </c>
      <c r="I220" s="111"/>
      <c r="J220" s="111"/>
      <c r="K220" s="111"/>
      <c r="L220" s="111"/>
      <c r="M220" s="111"/>
      <c r="N220" s="111"/>
    </row>
    <row r="221" spans="1:14" x14ac:dyDescent="0.3">
      <c r="A221" s="4" t="str">
        <f t="shared" si="132"/>
        <v>GRANTS REVENUE</v>
      </c>
      <c r="B221" s="102">
        <f t="shared" si="133"/>
        <v>1178453</v>
      </c>
      <c r="C221" s="102">
        <f t="shared" si="134"/>
        <v>620870</v>
      </c>
      <c r="D221" s="102">
        <f t="shared" si="135"/>
        <v>888899.43833930872</v>
      </c>
      <c r="E221" s="108">
        <f t="shared" si="136"/>
        <v>906677.42710609501</v>
      </c>
      <c r="F221" s="116">
        <f t="shared" si="137"/>
        <v>-7.1494993530919482E-3</v>
      </c>
      <c r="G221" s="117">
        <v>0</v>
      </c>
      <c r="H221" s="118">
        <f t="shared" si="138"/>
        <v>906677.42710609501</v>
      </c>
      <c r="I221" s="111"/>
      <c r="J221" s="111"/>
      <c r="K221" s="111"/>
      <c r="L221" s="111"/>
      <c r="M221" s="111"/>
      <c r="N221" s="111"/>
    </row>
    <row r="222" spans="1:14" x14ac:dyDescent="0.3">
      <c r="A222" s="4" t="str">
        <f t="shared" si="132"/>
        <v>INTEREST INCOME</v>
      </c>
      <c r="B222" s="102">
        <f t="shared" si="133"/>
        <v>1064369</v>
      </c>
      <c r="C222" s="102">
        <f t="shared" si="134"/>
        <v>3695537</v>
      </c>
      <c r="D222" s="102">
        <f t="shared" si="135"/>
        <v>479648.54300231976</v>
      </c>
      <c r="E222" s="108">
        <f t="shared" si="136"/>
        <v>623543.10590301582</v>
      </c>
      <c r="F222" s="116">
        <f t="shared" si="137"/>
        <v>0.63394541234069268</v>
      </c>
      <c r="G222" s="117">
        <v>0.05</v>
      </c>
      <c r="H222" s="118">
        <f t="shared" si="138"/>
        <v>654720.26119816664</v>
      </c>
      <c r="I222" s="111"/>
      <c r="J222" s="111"/>
      <c r="K222" s="111"/>
      <c r="L222" s="111"/>
      <c r="M222" s="111"/>
      <c r="N222" s="111"/>
    </row>
    <row r="223" spans="1:14" x14ac:dyDescent="0.3">
      <c r="A223" s="4" t="str">
        <f t="shared" si="132"/>
        <v>OTHER REVENUES</v>
      </c>
      <c r="B223" s="102">
        <f t="shared" si="133"/>
        <v>3442605</v>
      </c>
      <c r="C223" s="102">
        <f t="shared" si="134"/>
        <v>2251699</v>
      </c>
      <c r="D223" s="102">
        <f t="shared" si="135"/>
        <v>920789.41444758279</v>
      </c>
      <c r="E223" s="108">
        <f t="shared" si="136"/>
        <v>939205.20273653418</v>
      </c>
      <c r="F223" s="116">
        <f t="shared" si="137"/>
        <v>-0.30566689681076398</v>
      </c>
      <c r="G223" s="117">
        <v>0</v>
      </c>
      <c r="H223" s="118">
        <f t="shared" si="138"/>
        <v>939205.20273653418</v>
      </c>
      <c r="I223" s="111"/>
      <c r="J223" s="111"/>
      <c r="K223" s="111"/>
      <c r="L223" s="111"/>
      <c r="M223" s="111"/>
      <c r="N223" s="111"/>
    </row>
    <row r="224" spans="1:14" x14ac:dyDescent="0.3">
      <c r="A224" s="4" t="str">
        <f t="shared" si="132"/>
        <v>RENTAL INCOME</v>
      </c>
      <c r="B224" s="102">
        <f t="shared" si="133"/>
        <v>1212152</v>
      </c>
      <c r="C224" s="102">
        <f t="shared" si="134"/>
        <v>1988624</v>
      </c>
      <c r="D224" s="102">
        <f t="shared" si="135"/>
        <v>2515484.8589036036</v>
      </c>
      <c r="E224" s="108">
        <f t="shared" si="136"/>
        <v>2515484.8589036036</v>
      </c>
      <c r="F224" s="116">
        <f t="shared" si="137"/>
        <v>0.30183684092922047</v>
      </c>
      <c r="G224" s="117">
        <v>0</v>
      </c>
      <c r="H224" s="118">
        <f t="shared" si="138"/>
        <v>2515484.8589036036</v>
      </c>
      <c r="I224" s="111"/>
      <c r="J224" s="111"/>
      <c r="K224" s="111"/>
      <c r="L224" s="111"/>
      <c r="M224" s="111"/>
      <c r="N224" s="111"/>
    </row>
    <row r="225" spans="1:14" x14ac:dyDescent="0.3">
      <c r="A225" s="4" t="str">
        <f t="shared" si="132"/>
        <v>OTHER REV-1</v>
      </c>
      <c r="B225" s="102">
        <f t="shared" si="133"/>
        <v>0</v>
      </c>
      <c r="C225" s="102">
        <f t="shared" si="134"/>
        <v>0</v>
      </c>
      <c r="D225" s="102">
        <f t="shared" si="135"/>
        <v>0</v>
      </c>
      <c r="E225" s="108">
        <f t="shared" si="136"/>
        <v>0</v>
      </c>
      <c r="F225" s="116">
        <f t="shared" si="137"/>
        <v>0</v>
      </c>
      <c r="G225" s="117"/>
      <c r="H225" s="118">
        <f t="shared" si="138"/>
        <v>0</v>
      </c>
      <c r="I225" s="111"/>
      <c r="J225" s="111"/>
      <c r="K225" s="111"/>
      <c r="L225" s="111"/>
      <c r="M225" s="111"/>
      <c r="N225" s="111"/>
    </row>
    <row r="226" spans="1:14" x14ac:dyDescent="0.3">
      <c r="A226" s="4" t="str">
        <f t="shared" si="132"/>
        <v>OTHER REV-2</v>
      </c>
      <c r="B226" s="102">
        <f t="shared" si="133"/>
        <v>0</v>
      </c>
      <c r="C226" s="102">
        <f t="shared" si="134"/>
        <v>0</v>
      </c>
      <c r="D226" s="102">
        <f t="shared" si="135"/>
        <v>0</v>
      </c>
      <c r="E226" s="108">
        <f t="shared" si="136"/>
        <v>0</v>
      </c>
      <c r="F226" s="116">
        <f t="shared" si="137"/>
        <v>0</v>
      </c>
      <c r="G226" s="117"/>
      <c r="H226" s="118">
        <f t="shared" si="138"/>
        <v>0</v>
      </c>
      <c r="I226" s="111"/>
      <c r="J226" s="111"/>
      <c r="K226" s="111"/>
      <c r="L226" s="111"/>
      <c r="M226" s="111"/>
      <c r="N226" s="111"/>
    </row>
    <row r="227" spans="1:14" x14ac:dyDescent="0.3">
      <c r="A227" s="4" t="str">
        <f t="shared" si="132"/>
        <v>OTHER REV-3</v>
      </c>
      <c r="B227" s="102">
        <f t="shared" si="133"/>
        <v>0</v>
      </c>
      <c r="C227" s="102">
        <f t="shared" si="134"/>
        <v>0</v>
      </c>
      <c r="D227" s="102">
        <f t="shared" si="135"/>
        <v>0</v>
      </c>
      <c r="E227" s="108">
        <f t="shared" si="136"/>
        <v>0</v>
      </c>
      <c r="F227" s="116">
        <f t="shared" si="137"/>
        <v>0</v>
      </c>
      <c r="G227" s="117"/>
      <c r="H227" s="118">
        <f t="shared" si="138"/>
        <v>0</v>
      </c>
      <c r="I227" s="111"/>
      <c r="J227" s="111"/>
      <c r="K227" s="111"/>
      <c r="L227" s="111"/>
      <c r="M227" s="111"/>
      <c r="N227" s="111"/>
    </row>
    <row r="228" spans="1:14" x14ac:dyDescent="0.3">
      <c r="A228" s="4" t="str">
        <f t="shared" si="132"/>
        <v>OTHER REV-4</v>
      </c>
      <c r="B228" s="102">
        <f t="shared" si="133"/>
        <v>0</v>
      </c>
      <c r="C228" s="102">
        <f t="shared" si="134"/>
        <v>0</v>
      </c>
      <c r="D228" s="102">
        <f t="shared" si="135"/>
        <v>0</v>
      </c>
      <c r="E228" s="108">
        <f t="shared" si="136"/>
        <v>0</v>
      </c>
      <c r="F228" s="116">
        <f t="shared" si="137"/>
        <v>0</v>
      </c>
      <c r="G228" s="117"/>
      <c r="H228" s="118">
        <f t="shared" si="138"/>
        <v>0</v>
      </c>
      <c r="I228" s="111"/>
      <c r="J228" s="111"/>
      <c r="K228" s="111"/>
      <c r="L228" s="111"/>
      <c r="M228" s="111"/>
      <c r="N228" s="111"/>
    </row>
    <row r="229" spans="1:14" x14ac:dyDescent="0.3">
      <c r="A229" s="4" t="str">
        <f t="shared" si="132"/>
        <v>OTHER REV-5</v>
      </c>
      <c r="B229" s="102">
        <f t="shared" si="133"/>
        <v>0</v>
      </c>
      <c r="C229" s="102">
        <f t="shared" si="134"/>
        <v>0</v>
      </c>
      <c r="D229" s="102">
        <f t="shared" si="135"/>
        <v>0</v>
      </c>
      <c r="E229" s="108">
        <f t="shared" si="136"/>
        <v>0</v>
      </c>
      <c r="F229" s="116">
        <f t="shared" si="137"/>
        <v>0</v>
      </c>
      <c r="G229" s="117"/>
      <c r="H229" s="118">
        <f t="shared" si="138"/>
        <v>0</v>
      </c>
      <c r="I229" s="111"/>
      <c r="J229" s="111"/>
      <c r="K229" s="111"/>
      <c r="L229" s="111"/>
      <c r="M229" s="111"/>
      <c r="N229" s="111"/>
    </row>
    <row r="230" spans="1:14" x14ac:dyDescent="0.3">
      <c r="A230" s="4" t="str">
        <f t="shared" si="132"/>
        <v>OTHER REV-6</v>
      </c>
      <c r="B230" s="102">
        <f t="shared" si="133"/>
        <v>0</v>
      </c>
      <c r="C230" s="102">
        <f t="shared" si="134"/>
        <v>0</v>
      </c>
      <c r="D230" s="102">
        <f t="shared" si="135"/>
        <v>0</v>
      </c>
      <c r="E230" s="108">
        <f t="shared" si="136"/>
        <v>0</v>
      </c>
      <c r="F230" s="116">
        <f t="shared" si="137"/>
        <v>0</v>
      </c>
      <c r="G230" s="117"/>
      <c r="H230" s="118">
        <f t="shared" si="138"/>
        <v>0</v>
      </c>
      <c r="I230" s="111"/>
      <c r="J230" s="111"/>
      <c r="K230" s="111"/>
      <c r="L230" s="111"/>
      <c r="M230" s="111"/>
      <c r="N230" s="111"/>
    </row>
    <row r="231" spans="1:14" x14ac:dyDescent="0.3">
      <c r="A231" s="4" t="str">
        <f t="shared" si="132"/>
        <v>OTHER REV-7</v>
      </c>
      <c r="B231" s="102">
        <f t="shared" si="133"/>
        <v>0</v>
      </c>
      <c r="C231" s="102">
        <f t="shared" si="134"/>
        <v>0</v>
      </c>
      <c r="D231" s="102">
        <f t="shared" si="135"/>
        <v>0</v>
      </c>
      <c r="E231" s="108">
        <f t="shared" si="136"/>
        <v>0</v>
      </c>
      <c r="F231" s="116">
        <f t="shared" si="137"/>
        <v>0</v>
      </c>
      <c r="G231" s="117"/>
      <c r="H231" s="118">
        <f t="shared" si="138"/>
        <v>0</v>
      </c>
      <c r="I231" s="111"/>
      <c r="J231" s="111"/>
      <c r="K231" s="111"/>
      <c r="L231" s="111"/>
      <c r="M231" s="111"/>
      <c r="N231" s="111"/>
    </row>
    <row r="232" spans="1:14" x14ac:dyDescent="0.3">
      <c r="A232" s="4" t="str">
        <f t="shared" si="132"/>
        <v>OTHER REV-8</v>
      </c>
      <c r="B232" s="102">
        <f t="shared" si="133"/>
        <v>0</v>
      </c>
      <c r="C232" s="102">
        <f t="shared" si="134"/>
        <v>0</v>
      </c>
      <c r="D232" s="102">
        <f t="shared" si="135"/>
        <v>0</v>
      </c>
      <c r="E232" s="108">
        <f t="shared" si="136"/>
        <v>0</v>
      </c>
      <c r="F232" s="116">
        <f t="shared" si="137"/>
        <v>0</v>
      </c>
      <c r="G232" s="117"/>
      <c r="H232" s="118">
        <f t="shared" si="138"/>
        <v>0</v>
      </c>
      <c r="I232" s="111"/>
      <c r="J232" s="111"/>
      <c r="K232" s="111"/>
      <c r="L232" s="111"/>
      <c r="M232" s="111"/>
      <c r="N232" s="111"/>
    </row>
    <row r="233" spans="1:14" x14ac:dyDescent="0.3">
      <c r="A233" s="4" t="str">
        <f t="shared" si="132"/>
        <v>OTHER REV-9</v>
      </c>
      <c r="B233" s="102">
        <f t="shared" si="133"/>
        <v>0</v>
      </c>
      <c r="C233" s="102">
        <f t="shared" si="134"/>
        <v>0</v>
      </c>
      <c r="D233" s="102">
        <f>B148</f>
        <v>0</v>
      </c>
      <c r="E233" s="108">
        <f t="shared" si="136"/>
        <v>0</v>
      </c>
      <c r="F233" s="116">
        <f t="shared" si="137"/>
        <v>0</v>
      </c>
      <c r="G233" s="117"/>
      <c r="H233" s="118">
        <f t="shared" si="138"/>
        <v>0</v>
      </c>
      <c r="I233" s="111"/>
      <c r="J233" s="111"/>
      <c r="K233" s="111"/>
      <c r="L233" s="111"/>
      <c r="M233" s="111"/>
      <c r="N233" s="111"/>
    </row>
    <row r="234" spans="1:14" x14ac:dyDescent="0.3">
      <c r="A234" s="4" t="str">
        <f t="shared" si="132"/>
        <v>OTHER REV-10</v>
      </c>
      <c r="B234" s="102">
        <f t="shared" si="133"/>
        <v>0</v>
      </c>
      <c r="C234" s="102">
        <f t="shared" si="134"/>
        <v>0</v>
      </c>
      <c r="D234" s="102">
        <f>B149</f>
        <v>0</v>
      </c>
      <c r="E234" s="108">
        <f t="shared" si="136"/>
        <v>0</v>
      </c>
      <c r="F234" s="116">
        <f t="shared" si="137"/>
        <v>0</v>
      </c>
      <c r="G234" s="117"/>
      <c r="H234" s="118">
        <f t="shared" si="138"/>
        <v>0</v>
      </c>
      <c r="I234" s="111"/>
      <c r="J234" s="111"/>
      <c r="K234" s="111"/>
      <c r="L234" s="111"/>
      <c r="M234" s="111"/>
      <c r="N234" s="111"/>
    </row>
    <row r="235" spans="1:14" x14ac:dyDescent="0.3">
      <c r="A235" s="4" t="str">
        <f t="shared" si="132"/>
        <v>OTHER REV-11</v>
      </c>
      <c r="B235" s="102">
        <f t="shared" si="133"/>
        <v>0</v>
      </c>
      <c r="C235" s="102">
        <f t="shared" si="134"/>
        <v>0</v>
      </c>
      <c r="D235" s="102">
        <f>B150</f>
        <v>0</v>
      </c>
      <c r="E235" s="108">
        <f t="shared" si="136"/>
        <v>0</v>
      </c>
      <c r="F235" s="116">
        <f t="shared" si="137"/>
        <v>0</v>
      </c>
      <c r="G235" s="117"/>
      <c r="H235" s="118">
        <f t="shared" si="138"/>
        <v>0</v>
      </c>
      <c r="I235" s="111"/>
      <c r="J235" s="111"/>
      <c r="K235" s="111"/>
      <c r="L235" s="111"/>
      <c r="M235" s="111"/>
      <c r="N235" s="111"/>
    </row>
    <row r="236" spans="1:14" x14ac:dyDescent="0.3">
      <c r="A236" s="40" t="s">
        <v>8</v>
      </c>
      <c r="B236" s="104">
        <f>SUM(B219:B235)</f>
        <v>55152181</v>
      </c>
      <c r="C236" s="104">
        <f>SUM(C219:C235)</f>
        <v>63440185</v>
      </c>
      <c r="D236" s="104">
        <f>SUM(D219:D235)</f>
        <v>57919508.467526712</v>
      </c>
      <c r="E236" s="104">
        <f>SUM(E219:E235)</f>
        <v>55455600.827326447</v>
      </c>
      <c r="F236" s="119">
        <f t="shared" si="137"/>
        <v>6.9044062610801316E-3</v>
      </c>
      <c r="G236" s="111"/>
      <c r="H236" s="104">
        <f>SUM(H219:H235)</f>
        <v>55493619.75238999</v>
      </c>
      <c r="I236" s="111"/>
      <c r="J236" s="111"/>
      <c r="K236" s="111"/>
      <c r="L236" s="111"/>
      <c r="M236" s="111"/>
      <c r="N236" s="111"/>
    </row>
    <row r="237" spans="1:14" x14ac:dyDescent="0.3">
      <c r="A237" s="10" t="s">
        <v>7</v>
      </c>
      <c r="B237" s="105"/>
      <c r="C237" s="105"/>
      <c r="D237" s="105"/>
      <c r="E237" s="105"/>
      <c r="F237" s="111"/>
      <c r="G237" s="111"/>
      <c r="H237" s="111"/>
      <c r="I237" s="111"/>
      <c r="J237" s="111"/>
      <c r="K237" s="111"/>
      <c r="L237" s="111"/>
      <c r="M237" s="111"/>
      <c r="N237" s="111"/>
    </row>
    <row r="238" spans="1:14" x14ac:dyDescent="0.3">
      <c r="A238" s="4" t="str">
        <f t="shared" ref="A238:A254" si="139">A28</f>
        <v>SALARIES &amp; WAGES</v>
      </c>
      <c r="B238" s="102">
        <f t="shared" ref="B238:B254" si="140">B69</f>
        <v>14200165</v>
      </c>
      <c r="C238" s="102">
        <f t="shared" ref="C238:C254" si="141">B28</f>
        <v>15430483</v>
      </c>
      <c r="D238" s="102">
        <f t="shared" ref="D238:D248" si="142">B153</f>
        <v>18911907.451914348</v>
      </c>
      <c r="E238" s="102">
        <f>B196</f>
        <v>19857502.824510068</v>
      </c>
      <c r="F238" s="116">
        <f t="shared" ref="F238:F256" si="143">IFERROR(AVERAGE((E238/D238),(D238/C238),(C238/B238))-1,0)</f>
        <v>0.12075367772741208</v>
      </c>
      <c r="G238" s="117">
        <v>0.05</v>
      </c>
      <c r="H238" s="118">
        <f t="shared" ref="H238:H254" si="144">IFERROR(E238*(1+G238),0)</f>
        <v>20850377.965735573</v>
      </c>
      <c r="I238" s="121"/>
      <c r="J238" s="111"/>
      <c r="K238" s="111"/>
      <c r="L238" s="121"/>
      <c r="M238" s="111"/>
      <c r="N238" s="111"/>
    </row>
    <row r="239" spans="1:14" x14ac:dyDescent="0.3">
      <c r="A239" s="4" t="str">
        <f t="shared" si="139"/>
        <v>BENEFITS</v>
      </c>
      <c r="B239" s="102">
        <f t="shared" si="140"/>
        <v>5774097</v>
      </c>
      <c r="C239" s="102">
        <f t="shared" si="141"/>
        <v>7821734</v>
      </c>
      <c r="D239" s="102">
        <f t="shared" si="142"/>
        <v>5361595.4066736335</v>
      </c>
      <c r="E239" s="102">
        <f t="shared" ref="E239:E254" si="145">B197</f>
        <v>5629675.1770073166</v>
      </c>
      <c r="F239" s="116">
        <f t="shared" si="143"/>
        <v>3.0032880852391308E-2</v>
      </c>
      <c r="G239" s="117">
        <v>0.05</v>
      </c>
      <c r="H239" s="118">
        <f t="shared" si="144"/>
        <v>5911158.9358576825</v>
      </c>
      <c r="I239" s="121"/>
      <c r="J239" s="111"/>
      <c r="K239" s="111"/>
      <c r="L239" s="121"/>
      <c r="M239" s="111"/>
      <c r="N239" s="111"/>
    </row>
    <row r="240" spans="1:14" x14ac:dyDescent="0.3">
      <c r="A240" s="4" t="str">
        <f t="shared" si="139"/>
        <v>CONTRACTUAL SERVICES</v>
      </c>
      <c r="B240" s="102">
        <f t="shared" si="140"/>
        <v>2920691</v>
      </c>
      <c r="C240" s="102">
        <f t="shared" si="141"/>
        <v>3671583</v>
      </c>
      <c r="D240" s="102">
        <f t="shared" si="142"/>
        <v>3759739.4645594223</v>
      </c>
      <c r="E240" s="102">
        <f t="shared" si="145"/>
        <v>3834934.2538506109</v>
      </c>
      <c r="F240" s="116">
        <f t="shared" si="143"/>
        <v>0.1003681444291511</v>
      </c>
      <c r="G240" s="117">
        <v>0.02</v>
      </c>
      <c r="H240" s="118">
        <f t="shared" si="144"/>
        <v>3911632.9389276234</v>
      </c>
      <c r="I240" s="121"/>
      <c r="J240" s="111"/>
      <c r="K240" s="111"/>
      <c r="L240" s="121"/>
      <c r="M240" s="111"/>
      <c r="N240" s="111"/>
    </row>
    <row r="241" spans="1:14" x14ac:dyDescent="0.3">
      <c r="A241" s="4" t="str">
        <f t="shared" si="139"/>
        <v>UTILITIES</v>
      </c>
      <c r="B241" s="102">
        <f t="shared" si="140"/>
        <v>238258</v>
      </c>
      <c r="C241" s="102">
        <f t="shared" si="141"/>
        <v>587877</v>
      </c>
      <c r="D241" s="102">
        <f t="shared" si="142"/>
        <v>204587.6509045132</v>
      </c>
      <c r="E241" s="102">
        <f t="shared" si="145"/>
        <v>208679.40392260344</v>
      </c>
      <c r="F241" s="116">
        <f t="shared" si="143"/>
        <v>0.27846922254998208</v>
      </c>
      <c r="G241" s="117">
        <v>0.02</v>
      </c>
      <c r="H241" s="118">
        <f t="shared" si="144"/>
        <v>212852.99200105551</v>
      </c>
      <c r="I241" s="111"/>
      <c r="J241" s="111"/>
      <c r="K241" s="111"/>
      <c r="L241" s="111"/>
      <c r="M241" s="111"/>
      <c r="N241" s="111"/>
    </row>
    <row r="242" spans="1:14" x14ac:dyDescent="0.3">
      <c r="A242" s="4" t="str">
        <f t="shared" si="139"/>
        <v>MAINTENANCE AND REPAIRS</v>
      </c>
      <c r="B242" s="102">
        <f t="shared" si="140"/>
        <v>1891382</v>
      </c>
      <c r="C242" s="102">
        <f t="shared" si="141"/>
        <v>1648953</v>
      </c>
      <c r="D242" s="102">
        <f t="shared" si="142"/>
        <v>1841432.7995867622</v>
      </c>
      <c r="E242" s="102">
        <f t="shared" si="145"/>
        <v>1878261.4555784976</v>
      </c>
      <c r="F242" s="116">
        <f t="shared" si="143"/>
        <v>2.850968505923035E-3</v>
      </c>
      <c r="G242" s="117">
        <v>0.02</v>
      </c>
      <c r="H242" s="118">
        <f t="shared" si="144"/>
        <v>1915826.6846900675</v>
      </c>
      <c r="I242" s="111"/>
      <c r="J242" s="111"/>
      <c r="K242" s="111"/>
      <c r="L242" s="111"/>
      <c r="M242" s="111"/>
      <c r="N242" s="111"/>
    </row>
    <row r="243" spans="1:14" x14ac:dyDescent="0.3">
      <c r="A243" s="4" t="str">
        <f t="shared" si="139"/>
        <v>OTHER SUPPLIES AND EXPENSES</v>
      </c>
      <c r="B243" s="102">
        <f t="shared" si="140"/>
        <v>2430150</v>
      </c>
      <c r="C243" s="102">
        <f t="shared" si="141"/>
        <v>2445860</v>
      </c>
      <c r="D243" s="102">
        <f t="shared" si="142"/>
        <v>2205427.51087385</v>
      </c>
      <c r="E243" s="102">
        <f t="shared" si="145"/>
        <v>2249536.0610913266</v>
      </c>
      <c r="F243" s="116">
        <f t="shared" si="143"/>
        <v>-2.394573277865264E-2</v>
      </c>
      <c r="G243" s="117">
        <v>0.02</v>
      </c>
      <c r="H243" s="118">
        <f t="shared" si="144"/>
        <v>2294526.7823131531</v>
      </c>
      <c r="I243" s="111"/>
      <c r="J243" s="111"/>
      <c r="K243" s="111"/>
      <c r="L243" s="111"/>
      <c r="M243" s="111"/>
      <c r="N243" s="111"/>
    </row>
    <row r="244" spans="1:14" x14ac:dyDescent="0.3">
      <c r="A244" s="4" t="str">
        <f t="shared" si="139"/>
        <v>CAPITAL</v>
      </c>
      <c r="B244" s="102">
        <f t="shared" si="140"/>
        <v>0</v>
      </c>
      <c r="C244" s="102">
        <f t="shared" si="141"/>
        <v>0</v>
      </c>
      <c r="D244" s="102">
        <f t="shared" si="142"/>
        <v>0</v>
      </c>
      <c r="E244" s="102">
        <f t="shared" si="145"/>
        <v>0</v>
      </c>
      <c r="F244" s="116">
        <f t="shared" si="143"/>
        <v>0</v>
      </c>
      <c r="G244" s="117">
        <v>0.02</v>
      </c>
      <c r="H244" s="118">
        <f t="shared" si="144"/>
        <v>0</v>
      </c>
      <c r="I244" s="111"/>
      <c r="J244" s="111"/>
      <c r="K244" s="111"/>
      <c r="L244" s="111"/>
      <c r="M244" s="111"/>
      <c r="N244" s="111"/>
    </row>
    <row r="245" spans="1:14" x14ac:dyDescent="0.3">
      <c r="A245" s="4" t="str">
        <f t="shared" si="139"/>
        <v>GRANTS</v>
      </c>
      <c r="B245" s="102">
        <f t="shared" si="140"/>
        <v>0</v>
      </c>
      <c r="C245" s="102">
        <f t="shared" si="141"/>
        <v>0</v>
      </c>
      <c r="D245" s="102">
        <f t="shared" si="142"/>
        <v>0</v>
      </c>
      <c r="E245" s="102">
        <f t="shared" si="145"/>
        <v>0</v>
      </c>
      <c r="F245" s="116">
        <f t="shared" si="143"/>
        <v>0</v>
      </c>
      <c r="G245" s="117">
        <v>0.02</v>
      </c>
      <c r="H245" s="118">
        <f t="shared" si="144"/>
        <v>0</v>
      </c>
      <c r="I245" s="111"/>
      <c r="J245" s="111"/>
      <c r="K245" s="111"/>
      <c r="L245" s="111"/>
      <c r="M245" s="111"/>
      <c r="N245" s="111"/>
    </row>
    <row r="246" spans="1:14" x14ac:dyDescent="0.3">
      <c r="A246" s="4" t="str">
        <f t="shared" si="139"/>
        <v>OPERATINGTRANSFERS/OTHER</v>
      </c>
      <c r="B246" s="102">
        <f t="shared" si="140"/>
        <v>9409095</v>
      </c>
      <c r="C246" s="102">
        <f t="shared" si="141"/>
        <v>11018872</v>
      </c>
      <c r="D246" s="102">
        <f t="shared" si="142"/>
        <v>18901905</v>
      </c>
      <c r="E246" s="102">
        <f t="shared" si="145"/>
        <v>19279943.100000001</v>
      </c>
      <c r="F246" s="116">
        <f t="shared" si="143"/>
        <v>0.30216643769204921</v>
      </c>
      <c r="G246" s="117">
        <v>0.02</v>
      </c>
      <c r="H246" s="118">
        <f t="shared" si="144"/>
        <v>19665541.962000001</v>
      </c>
      <c r="I246" s="111"/>
      <c r="J246" s="111"/>
      <c r="K246" s="111"/>
      <c r="L246" s="111"/>
      <c r="M246" s="111"/>
      <c r="N246" s="111"/>
    </row>
    <row r="247" spans="1:14" x14ac:dyDescent="0.3">
      <c r="A247" s="4" t="str">
        <f t="shared" si="139"/>
        <v>OTHER EXP-1</v>
      </c>
      <c r="B247" s="102">
        <f t="shared" si="140"/>
        <v>0</v>
      </c>
      <c r="C247" s="102">
        <f t="shared" si="141"/>
        <v>0</v>
      </c>
      <c r="D247" s="102">
        <f t="shared" si="142"/>
        <v>0</v>
      </c>
      <c r="E247" s="102">
        <f t="shared" si="145"/>
        <v>0</v>
      </c>
      <c r="F247" s="116">
        <f t="shared" si="143"/>
        <v>0</v>
      </c>
      <c r="G247" s="117"/>
      <c r="H247" s="118">
        <f t="shared" si="144"/>
        <v>0</v>
      </c>
      <c r="I247" s="111"/>
      <c r="J247" s="111"/>
      <c r="K247" s="111"/>
      <c r="L247" s="111"/>
      <c r="M247" s="111"/>
      <c r="N247" s="111"/>
    </row>
    <row r="248" spans="1:14" x14ac:dyDescent="0.3">
      <c r="A248" s="4" t="str">
        <f t="shared" si="139"/>
        <v>OTHER EXP-2</v>
      </c>
      <c r="B248" s="102">
        <f t="shared" si="140"/>
        <v>0</v>
      </c>
      <c r="C248" s="102">
        <f t="shared" si="141"/>
        <v>0</v>
      </c>
      <c r="D248" s="102">
        <f t="shared" si="142"/>
        <v>0</v>
      </c>
      <c r="E248" s="102">
        <f t="shared" si="145"/>
        <v>0</v>
      </c>
      <c r="F248" s="116">
        <f t="shared" si="143"/>
        <v>0</v>
      </c>
      <c r="G248" s="117"/>
      <c r="H248" s="118">
        <f t="shared" si="144"/>
        <v>0</v>
      </c>
      <c r="I248" s="111"/>
      <c r="J248" s="111"/>
      <c r="K248" s="111"/>
      <c r="L248" s="111"/>
      <c r="M248" s="111"/>
      <c r="N248" s="111"/>
    </row>
    <row r="249" spans="1:14" x14ac:dyDescent="0.3">
      <c r="A249" s="4" t="str">
        <f t="shared" si="139"/>
        <v>OTHER EXP-3</v>
      </c>
      <c r="B249" s="102">
        <f t="shared" si="140"/>
        <v>0</v>
      </c>
      <c r="C249" s="102">
        <f t="shared" si="141"/>
        <v>0</v>
      </c>
      <c r="D249" s="102">
        <f t="shared" ref="D249:D254" si="146">B164</f>
        <v>0</v>
      </c>
      <c r="E249" s="102">
        <f t="shared" si="145"/>
        <v>0</v>
      </c>
      <c r="F249" s="116">
        <f t="shared" si="143"/>
        <v>0</v>
      </c>
      <c r="G249" s="117"/>
      <c r="H249" s="118">
        <f t="shared" si="144"/>
        <v>0</v>
      </c>
      <c r="I249" s="111"/>
      <c r="J249" s="111"/>
      <c r="K249" s="111"/>
      <c r="L249" s="111"/>
      <c r="M249" s="111"/>
      <c r="N249" s="111"/>
    </row>
    <row r="250" spans="1:14" x14ac:dyDescent="0.3">
      <c r="A250" s="4" t="str">
        <f t="shared" si="139"/>
        <v>OTHER EXP-4</v>
      </c>
      <c r="B250" s="102">
        <f t="shared" si="140"/>
        <v>0</v>
      </c>
      <c r="C250" s="102">
        <f t="shared" si="141"/>
        <v>0</v>
      </c>
      <c r="D250" s="102">
        <f t="shared" si="146"/>
        <v>0</v>
      </c>
      <c r="E250" s="102">
        <f t="shared" si="145"/>
        <v>0</v>
      </c>
      <c r="F250" s="116">
        <f t="shared" si="143"/>
        <v>0</v>
      </c>
      <c r="G250" s="117"/>
      <c r="H250" s="118">
        <f t="shared" si="144"/>
        <v>0</v>
      </c>
      <c r="I250" s="111"/>
      <c r="J250" s="111"/>
      <c r="K250" s="111"/>
      <c r="L250" s="111"/>
      <c r="M250" s="111"/>
      <c r="N250" s="111"/>
    </row>
    <row r="251" spans="1:14" x14ac:dyDescent="0.3">
      <c r="A251" s="4" t="str">
        <f t="shared" si="139"/>
        <v>OTHER EXP-5</v>
      </c>
      <c r="B251" s="102">
        <f t="shared" si="140"/>
        <v>0</v>
      </c>
      <c r="C251" s="102">
        <f t="shared" si="141"/>
        <v>0</v>
      </c>
      <c r="D251" s="102">
        <f t="shared" si="146"/>
        <v>0</v>
      </c>
      <c r="E251" s="102">
        <f t="shared" si="145"/>
        <v>0</v>
      </c>
      <c r="F251" s="116">
        <f t="shared" si="143"/>
        <v>0</v>
      </c>
      <c r="G251" s="117"/>
      <c r="H251" s="118">
        <f t="shared" si="144"/>
        <v>0</v>
      </c>
      <c r="I251" s="111"/>
      <c r="J251" s="111"/>
      <c r="K251" s="111"/>
      <c r="L251" s="111"/>
      <c r="M251" s="111"/>
      <c r="N251" s="111"/>
    </row>
    <row r="252" spans="1:14" x14ac:dyDescent="0.3">
      <c r="A252" s="4" t="str">
        <f t="shared" si="139"/>
        <v>OTHER EXP-6</v>
      </c>
      <c r="B252" s="102">
        <f t="shared" si="140"/>
        <v>0</v>
      </c>
      <c r="C252" s="102">
        <f t="shared" si="141"/>
        <v>0</v>
      </c>
      <c r="D252" s="102">
        <f t="shared" si="146"/>
        <v>0</v>
      </c>
      <c r="E252" s="102">
        <f t="shared" si="145"/>
        <v>0</v>
      </c>
      <c r="F252" s="116">
        <f t="shared" si="143"/>
        <v>0</v>
      </c>
      <c r="G252" s="117"/>
      <c r="H252" s="118">
        <f t="shared" si="144"/>
        <v>0</v>
      </c>
      <c r="I252" s="111"/>
      <c r="J252" s="111"/>
      <c r="K252" s="111"/>
      <c r="L252" s="111"/>
      <c r="M252" s="111"/>
      <c r="N252" s="111"/>
    </row>
    <row r="253" spans="1:14" x14ac:dyDescent="0.3">
      <c r="A253" s="4" t="str">
        <f t="shared" si="139"/>
        <v>OTHER EXP-7</v>
      </c>
      <c r="B253" s="102">
        <f t="shared" si="140"/>
        <v>0</v>
      </c>
      <c r="C253" s="102">
        <f t="shared" si="141"/>
        <v>0</v>
      </c>
      <c r="D253" s="102">
        <f t="shared" si="146"/>
        <v>0</v>
      </c>
      <c r="E253" s="102">
        <f t="shared" si="145"/>
        <v>0</v>
      </c>
      <c r="F253" s="116">
        <f t="shared" si="143"/>
        <v>0</v>
      </c>
      <c r="G253" s="117"/>
      <c r="H253" s="118">
        <f t="shared" si="144"/>
        <v>0</v>
      </c>
      <c r="I253" s="111"/>
      <c r="J253" s="111"/>
      <c r="K253" s="111"/>
      <c r="L253" s="111"/>
      <c r="M253" s="111"/>
      <c r="N253" s="111"/>
    </row>
    <row r="254" spans="1:14" x14ac:dyDescent="0.3">
      <c r="A254" s="4" t="str">
        <f t="shared" si="139"/>
        <v>OTHER EXP-8</v>
      </c>
      <c r="B254" s="102">
        <f t="shared" si="140"/>
        <v>0</v>
      </c>
      <c r="C254" s="102">
        <f t="shared" si="141"/>
        <v>0</v>
      </c>
      <c r="D254" s="102">
        <f t="shared" si="146"/>
        <v>0</v>
      </c>
      <c r="E254" s="102">
        <f t="shared" si="145"/>
        <v>0</v>
      </c>
      <c r="F254" s="116">
        <f t="shared" si="143"/>
        <v>0</v>
      </c>
      <c r="G254" s="117"/>
      <c r="H254" s="118">
        <f t="shared" si="144"/>
        <v>0</v>
      </c>
      <c r="I254" s="111"/>
      <c r="J254" s="111"/>
      <c r="K254" s="111"/>
      <c r="L254" s="111"/>
      <c r="M254" s="111"/>
      <c r="N254" s="111"/>
    </row>
    <row r="255" spans="1:14" x14ac:dyDescent="0.3">
      <c r="A255" s="40" t="s">
        <v>9</v>
      </c>
      <c r="B255" s="113">
        <f>SUM(B238:B254)</f>
        <v>36863838</v>
      </c>
      <c r="C255" s="113">
        <f>SUM(C238:C254)</f>
        <v>42625362</v>
      </c>
      <c r="D255" s="113">
        <f>SUM(D238:D254)</f>
        <v>51186595.284512527</v>
      </c>
      <c r="E255" s="113">
        <f>SUM(E238:E254)</f>
        <v>52938532.275960423</v>
      </c>
      <c r="F255" s="119">
        <f t="shared" si="143"/>
        <v>0.13045561673206607</v>
      </c>
      <c r="G255" s="111"/>
      <c r="H255" s="113">
        <f>SUM(H238:H254)</f>
        <v>54761918.261525154</v>
      </c>
      <c r="I255" s="111"/>
      <c r="J255" s="111"/>
      <c r="K255" s="111"/>
      <c r="L255" s="111"/>
      <c r="M255" s="111"/>
      <c r="N255" s="111"/>
    </row>
    <row r="256" spans="1:14" ht="15" thickBot="1" x14ac:dyDescent="0.35">
      <c r="A256" s="41" t="s">
        <v>10</v>
      </c>
      <c r="B256" s="114">
        <f>B236-B255</f>
        <v>18288343</v>
      </c>
      <c r="C256" s="114">
        <f>C236-C255</f>
        <v>20814823</v>
      </c>
      <c r="D256" s="114">
        <f>D236-D255</f>
        <v>6732913.1830141842</v>
      </c>
      <c r="E256" s="114">
        <f>E236-E255</f>
        <v>2517068.5513660237</v>
      </c>
      <c r="F256" s="120">
        <f t="shared" si="143"/>
        <v>-0.38818012102909782</v>
      </c>
      <c r="G256" s="111"/>
      <c r="H256" s="114">
        <f>H236-H255</f>
        <v>731701.49086483568</v>
      </c>
      <c r="I256" s="111"/>
      <c r="J256" s="111"/>
      <c r="K256" s="111"/>
      <c r="L256" s="111"/>
      <c r="M256" s="111"/>
      <c r="N256" s="111"/>
    </row>
  </sheetData>
  <sheetProtection algorithmName="SHA-512" hashValue="QkoaF4Ns3ozEKUUdNtpT3SbEn5u0otjg1YaGKoPZKcYeBvqhG1fla64Q7PTtdz6HuQpUKk5Y+8lfr9bXFzPnQQ==" saltValue="4gwGUHx3hBKck0AzzYX95A==" spinCount="100000" sheet="1" objects="1" scenarios="1"/>
  <mergeCells count="2">
    <mergeCell ref="I217:N217"/>
    <mergeCell ref="B3:C3"/>
  </mergeCells>
  <pageMargins left="0.7" right="0.7" top="0.75" bottom="0.75" header="0.3" footer="0.3"/>
  <pageSetup scale="61" fitToHeight="4" orientation="landscape" r:id="rId1"/>
  <headerFooter>
    <oddHeader>&amp;F</oddHeader>
    <oddFooter>&amp;C&amp;A&amp;R&amp;P</oddFooter>
  </headerFooter>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'5-FY Table'!$B$2:$B$37</xm:f>
          </x14:formula1>
          <xm:sqref>B2</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AS92"/>
  <sheetViews>
    <sheetView zoomScale="80" zoomScaleNormal="80" workbookViewId="0">
      <pane ySplit="3" topLeftCell="A4" activePane="bottomLeft" state="frozen"/>
      <selection pane="bottomLeft" activeCell="H1" sqref="H1"/>
    </sheetView>
  </sheetViews>
  <sheetFormatPr defaultColWidth="8.6640625" defaultRowHeight="14.4" x14ac:dyDescent="0.3"/>
  <cols>
    <col min="1" max="2" width="8.6640625" style="4"/>
    <col min="3" max="3" width="11.109375" style="4" bestFit="1" customWidth="1"/>
    <col min="4" max="4" width="8.6640625" style="4"/>
    <col min="5" max="5" width="11.109375" style="4" bestFit="1" customWidth="1"/>
    <col min="6" max="7" width="9.109375" style="4" bestFit="1" customWidth="1"/>
    <col min="8" max="8" width="9.88671875" style="4" bestFit="1" customWidth="1"/>
    <col min="9" max="9" width="10.33203125" style="4" bestFit="1" customWidth="1"/>
    <col min="10" max="10" width="9.44140625" style="4" bestFit="1" customWidth="1"/>
    <col min="11" max="11" width="10.33203125" style="4" bestFit="1" customWidth="1"/>
    <col min="12" max="13" width="9.33203125" style="4" bestFit="1" customWidth="1"/>
    <col min="14" max="14" width="9.44140625" style="4" bestFit="1" customWidth="1"/>
    <col min="15" max="15" width="9.33203125" style="4" bestFit="1" customWidth="1"/>
    <col min="16" max="16" width="10.33203125" style="4" bestFit="1" customWidth="1"/>
    <col min="17" max="22" width="9.33203125" style="4" bestFit="1" customWidth="1"/>
    <col min="23" max="23" width="10.33203125" style="4" bestFit="1" customWidth="1"/>
    <col min="24" max="27" width="9.33203125" style="4" bestFit="1" customWidth="1"/>
    <col min="28" max="28" width="10.33203125" style="4" bestFit="1" customWidth="1"/>
    <col min="29" max="34" width="9.33203125" style="4" customWidth="1"/>
    <col min="35" max="35" width="10.33203125" style="4" bestFit="1" customWidth="1"/>
    <col min="36" max="39" width="9.33203125" style="4" customWidth="1"/>
    <col min="40" max="40" width="10.33203125" style="4" bestFit="1" customWidth="1"/>
    <col min="41" max="41" width="8.6640625" style="4"/>
    <col min="42" max="42" width="17" style="4" customWidth="1"/>
    <col min="43" max="43" width="17.33203125" style="4" bestFit="1" customWidth="1"/>
    <col min="44" max="44" width="14" style="4" customWidth="1"/>
    <col min="45" max="45" width="11.44140625" style="4" bestFit="1" customWidth="1"/>
    <col min="46" max="16384" width="8.6640625" style="4"/>
  </cols>
  <sheetData>
    <row r="1" spans="1:40" ht="18" x14ac:dyDescent="0.35">
      <c r="A1" s="101" t="str">
        <f>CONCATENATE("MONTHLY CASH FLOW ESTIMATE - ",'2-Data Input &amp; Assumptions'!B3)</f>
        <v>MONTHLY CASH FLOW ESTIMATE - GENERAL FUND</v>
      </c>
      <c r="B1" s="2"/>
      <c r="C1" s="2"/>
      <c r="D1" s="2"/>
      <c r="E1" s="2"/>
      <c r="F1" s="2"/>
      <c r="G1" s="2"/>
      <c r="H1" s="2"/>
      <c r="I1" s="2"/>
      <c r="J1" s="3"/>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row>
    <row r="2" spans="1:40" ht="15.6" x14ac:dyDescent="0.3">
      <c r="A2" s="5" t="str">
        <f>CONCATENATE("FOR FISCAL YEAR ENDING-",'2-Data Input &amp; Assumptions'!B2)</f>
        <v>FOR FISCAL YEAR ENDING-JUN-2020</v>
      </c>
      <c r="B2" s="6"/>
      <c r="C2" s="6"/>
      <c r="D2" s="6"/>
      <c r="E2" s="6"/>
      <c r="F2" s="6"/>
      <c r="G2" s="6"/>
      <c r="H2" s="7"/>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row>
    <row r="3" spans="1:40" ht="15.6" x14ac:dyDescent="0.3">
      <c r="A3" s="60"/>
      <c r="B3" s="61"/>
      <c r="C3" s="61"/>
      <c r="D3" s="61"/>
      <c r="E3" s="61"/>
      <c r="F3" s="61"/>
      <c r="G3" s="61"/>
      <c r="H3" s="61"/>
      <c r="I3" s="61"/>
      <c r="J3" s="61"/>
      <c r="K3" s="61"/>
      <c r="L3" s="61"/>
      <c r="M3" s="61"/>
      <c r="N3" s="61"/>
      <c r="O3" s="61"/>
      <c r="P3" s="61"/>
      <c r="Q3" s="61"/>
      <c r="R3" s="61"/>
      <c r="S3" s="61"/>
      <c r="T3" s="61"/>
      <c r="U3" s="61"/>
      <c r="V3" s="61"/>
      <c r="W3" s="61"/>
      <c r="X3" s="61"/>
      <c r="Y3" s="61"/>
      <c r="Z3" s="61"/>
      <c r="AA3" s="61"/>
      <c r="AB3" s="61"/>
      <c r="AC3" s="61"/>
      <c r="AD3" s="61"/>
      <c r="AE3" s="61"/>
      <c r="AF3" s="61"/>
      <c r="AG3" s="61"/>
      <c r="AH3" s="61"/>
      <c r="AI3" s="61"/>
      <c r="AJ3" s="61"/>
      <c r="AK3" s="61"/>
      <c r="AL3" s="61"/>
      <c r="AM3" s="61"/>
      <c r="AN3" s="61"/>
    </row>
    <row r="31" spans="5:16" x14ac:dyDescent="0.3">
      <c r="E31" s="8"/>
      <c r="F31" s="8"/>
      <c r="G31" s="8"/>
      <c r="H31" s="8"/>
      <c r="I31" s="8"/>
      <c r="J31" s="8"/>
      <c r="K31" s="8"/>
      <c r="L31" s="8"/>
      <c r="M31" s="8"/>
      <c r="N31" s="8"/>
      <c r="O31" s="8"/>
      <c r="P31" s="8"/>
    </row>
    <row r="37" spans="2:43" x14ac:dyDescent="0.3">
      <c r="AQ37" s="8"/>
    </row>
    <row r="40" spans="2:43" x14ac:dyDescent="0.3">
      <c r="B40" s="92"/>
      <c r="C40" s="92"/>
      <c r="D40" s="92"/>
      <c r="E40" s="93" t="str">
        <f>E46</f>
        <v>JUL-2019</v>
      </c>
      <c r="F40" s="93" t="str">
        <f t="shared" ref="F40:AN40" si="0">F46</f>
        <v>AUG-2019</v>
      </c>
      <c r="G40" s="93" t="str">
        <f t="shared" si="0"/>
        <v>SEP-2019</v>
      </c>
      <c r="H40" s="93" t="str">
        <f t="shared" si="0"/>
        <v>OCT-2019</v>
      </c>
      <c r="I40" s="93" t="str">
        <f t="shared" si="0"/>
        <v>NOV-2019</v>
      </c>
      <c r="J40" s="93" t="str">
        <f t="shared" si="0"/>
        <v>DEC-2019</v>
      </c>
      <c r="K40" s="93" t="str">
        <f t="shared" si="0"/>
        <v>JAN-2020</v>
      </c>
      <c r="L40" s="93" t="str">
        <f t="shared" si="0"/>
        <v>FEB-2020</v>
      </c>
      <c r="M40" s="93" t="str">
        <f t="shared" si="0"/>
        <v>MAR-2020</v>
      </c>
      <c r="N40" s="93" t="str">
        <f t="shared" si="0"/>
        <v>APR-2020</v>
      </c>
      <c r="O40" s="93" t="str">
        <f t="shared" si="0"/>
        <v>MAY-2020</v>
      </c>
      <c r="P40" s="94" t="str">
        <f t="shared" si="0"/>
        <v>JUN-2020</v>
      </c>
      <c r="Q40" s="93" t="str">
        <f t="shared" si="0"/>
        <v>JUL-2020</v>
      </c>
      <c r="R40" s="93" t="str">
        <f t="shared" si="0"/>
        <v>AUG-2020</v>
      </c>
      <c r="S40" s="93" t="str">
        <f t="shared" si="0"/>
        <v>SEP-2020</v>
      </c>
      <c r="T40" s="93" t="str">
        <f t="shared" si="0"/>
        <v>OCT-2020</v>
      </c>
      <c r="U40" s="93" t="str">
        <f t="shared" si="0"/>
        <v>NOV-2020</v>
      </c>
      <c r="V40" s="93" t="str">
        <f t="shared" si="0"/>
        <v>DEC-2020</v>
      </c>
      <c r="W40" s="93" t="str">
        <f t="shared" si="0"/>
        <v>JAN-2021</v>
      </c>
      <c r="X40" s="93" t="str">
        <f t="shared" si="0"/>
        <v>FEB-2021</v>
      </c>
      <c r="Y40" s="93" t="str">
        <f t="shared" si="0"/>
        <v>MAR-2021</v>
      </c>
      <c r="Z40" s="93" t="str">
        <f t="shared" si="0"/>
        <v>APR-2021</v>
      </c>
      <c r="AA40" s="93" t="str">
        <f t="shared" si="0"/>
        <v>MAY-2021</v>
      </c>
      <c r="AB40" s="94" t="str">
        <f t="shared" si="0"/>
        <v>JUN-2021</v>
      </c>
      <c r="AC40" s="93" t="str">
        <f t="shared" si="0"/>
        <v>JUL-2021</v>
      </c>
      <c r="AD40" s="93" t="str">
        <f t="shared" si="0"/>
        <v>AUG-2021</v>
      </c>
      <c r="AE40" s="93" t="str">
        <f t="shared" si="0"/>
        <v>SEP-2021</v>
      </c>
      <c r="AF40" s="93" t="str">
        <f t="shared" si="0"/>
        <v>OCT-2021</v>
      </c>
      <c r="AG40" s="93" t="str">
        <f t="shared" si="0"/>
        <v>NOV-2021</v>
      </c>
      <c r="AH40" s="93" t="str">
        <f t="shared" si="0"/>
        <v>DEC-2021</v>
      </c>
      <c r="AI40" s="93" t="str">
        <f t="shared" si="0"/>
        <v>JAN-2022</v>
      </c>
      <c r="AJ40" s="93" t="str">
        <f t="shared" si="0"/>
        <v>FEB-2022</v>
      </c>
      <c r="AK40" s="93" t="str">
        <f t="shared" si="0"/>
        <v>MAR-2022</v>
      </c>
      <c r="AL40" s="93" t="str">
        <f t="shared" si="0"/>
        <v>APR-2022</v>
      </c>
      <c r="AM40" s="93" t="str">
        <f t="shared" si="0"/>
        <v>MAY-2022</v>
      </c>
      <c r="AN40" s="93" t="str">
        <f t="shared" si="0"/>
        <v>JUN-2022</v>
      </c>
    </row>
    <row r="41" spans="2:43" x14ac:dyDescent="0.3">
      <c r="D41" s="82" t="s">
        <v>145</v>
      </c>
      <c r="E41" s="8">
        <f>E64-E82</f>
        <v>-2717.9169999999999</v>
      </c>
      <c r="F41" s="8">
        <f t="shared" ref="F41:AN41" si="1">F64-F82</f>
        <v>-2541.0709999999999</v>
      </c>
      <c r="G41" s="8">
        <f t="shared" si="1"/>
        <v>-1634.7329999999997</v>
      </c>
      <c r="H41" s="8">
        <f t="shared" si="1"/>
        <v>264.31799999999976</v>
      </c>
      <c r="I41" s="8">
        <f t="shared" si="1"/>
        <v>4814.7740000000013</v>
      </c>
      <c r="J41" s="8">
        <f t="shared" si="1"/>
        <v>13006.048022000003</v>
      </c>
      <c r="K41" s="8">
        <f t="shared" si="1"/>
        <v>6060.15</v>
      </c>
      <c r="L41" s="8">
        <f t="shared" si="1"/>
        <v>-77.882476411969947</v>
      </c>
      <c r="M41" s="8">
        <f t="shared" si="1"/>
        <v>-64.510093301119014</v>
      </c>
      <c r="N41" s="8">
        <f t="shared" si="1"/>
        <v>6992.7574392362267</v>
      </c>
      <c r="O41" s="8">
        <f t="shared" si="1"/>
        <v>-2590.3863986273036</v>
      </c>
      <c r="P41" s="83">
        <f t="shared" si="1"/>
        <v>-14778.634309881654</v>
      </c>
      <c r="Q41" s="8">
        <f t="shared" si="1"/>
        <v>-2925.7939399999996</v>
      </c>
      <c r="R41" s="8">
        <f t="shared" si="1"/>
        <v>-2631.8083500000007</v>
      </c>
      <c r="S41" s="8">
        <f t="shared" si="1"/>
        <v>-1709.4762600000001</v>
      </c>
      <c r="T41" s="8">
        <f t="shared" si="1"/>
        <v>74.326019999999517</v>
      </c>
      <c r="U41" s="8">
        <f t="shared" si="1"/>
        <v>4402.3401099999992</v>
      </c>
      <c r="V41" s="8">
        <f t="shared" si="1"/>
        <v>12190.529429140001</v>
      </c>
      <c r="W41" s="8">
        <f t="shared" si="1"/>
        <v>5532.2889299999988</v>
      </c>
      <c r="X41" s="8">
        <f t="shared" si="1"/>
        <v>-209.05798641197089</v>
      </c>
      <c r="Y41" s="8">
        <f t="shared" si="1"/>
        <v>-404.56417416227168</v>
      </c>
      <c r="Z41" s="8">
        <f t="shared" si="1"/>
        <v>6435.7894250693425</v>
      </c>
      <c r="AA41" s="8">
        <f t="shared" si="1"/>
        <v>-2712.2166511563951</v>
      </c>
      <c r="AB41" s="83">
        <f t="shared" si="1"/>
        <v>-15525.288001112684</v>
      </c>
      <c r="AC41" s="8">
        <f t="shared" si="1"/>
        <v>-3088.0236964000005</v>
      </c>
      <c r="AD41" s="8">
        <f t="shared" si="1"/>
        <v>-2761.9651953000007</v>
      </c>
      <c r="AE41" s="8">
        <f t="shared" si="1"/>
        <v>-1805.5507373000005</v>
      </c>
      <c r="AF41" s="8">
        <f t="shared" si="1"/>
        <v>-21.015083500000401</v>
      </c>
      <c r="AG41" s="8">
        <f t="shared" si="1"/>
        <v>4306.5605561000011</v>
      </c>
      <c r="AH41" s="8">
        <f t="shared" si="1"/>
        <v>12092.885461439999</v>
      </c>
      <c r="AI41" s="8">
        <f t="shared" si="1"/>
        <v>5394.6230931000009</v>
      </c>
      <c r="AJ41" s="8">
        <f t="shared" si="1"/>
        <v>-302.13888131197064</v>
      </c>
      <c r="AK41" s="8">
        <f t="shared" si="1"/>
        <v>-565.64286702834806</v>
      </c>
      <c r="AL41" s="8">
        <f t="shared" si="1"/>
        <v>6330.6065740165868</v>
      </c>
      <c r="AM41" s="8">
        <f t="shared" si="1"/>
        <v>-2830.6440636069278</v>
      </c>
      <c r="AN41" s="8">
        <f t="shared" si="1"/>
        <v>-16017.993669344492</v>
      </c>
      <c r="AP41" s="137"/>
    </row>
    <row r="42" spans="2:43" x14ac:dyDescent="0.3">
      <c r="D42" s="82" t="s">
        <v>144</v>
      </c>
      <c r="E42" s="8">
        <f>E41</f>
        <v>-2717.9169999999999</v>
      </c>
      <c r="F42" s="8">
        <f>E42+F41</f>
        <v>-5258.9879999999994</v>
      </c>
      <c r="G42" s="8">
        <f t="shared" ref="G42:P42" si="2">F42+G41</f>
        <v>-6893.7209999999995</v>
      </c>
      <c r="H42" s="8">
        <f t="shared" si="2"/>
        <v>-6629.4030000000002</v>
      </c>
      <c r="I42" s="8">
        <f t="shared" si="2"/>
        <v>-1814.628999999999</v>
      </c>
      <c r="J42" s="8">
        <f t="shared" si="2"/>
        <v>11191.419022000004</v>
      </c>
      <c r="K42" s="8">
        <f t="shared" si="2"/>
        <v>17251.569022000003</v>
      </c>
      <c r="L42" s="8">
        <f t="shared" si="2"/>
        <v>17173.686545588032</v>
      </c>
      <c r="M42" s="8">
        <f t="shared" si="2"/>
        <v>17109.176452286913</v>
      </c>
      <c r="N42" s="8">
        <f t="shared" si="2"/>
        <v>24101.933891523138</v>
      </c>
      <c r="O42" s="8">
        <f t="shared" si="2"/>
        <v>21511.547492895836</v>
      </c>
      <c r="P42" s="83">
        <f t="shared" si="2"/>
        <v>6732.9131830141814</v>
      </c>
      <c r="Q42" s="8">
        <f>Q41</f>
        <v>-2925.7939399999996</v>
      </c>
      <c r="R42" s="8">
        <f>Q42+R41</f>
        <v>-5557.6022900000007</v>
      </c>
      <c r="S42" s="8">
        <f t="shared" ref="S42:AB42" si="3">R42+S41</f>
        <v>-7267.0785500000011</v>
      </c>
      <c r="T42" s="8">
        <f t="shared" si="3"/>
        <v>-7192.7525300000016</v>
      </c>
      <c r="U42" s="8">
        <f t="shared" si="3"/>
        <v>-2790.4124200000024</v>
      </c>
      <c r="V42" s="8">
        <f t="shared" si="3"/>
        <v>9400.1170091399981</v>
      </c>
      <c r="W42" s="8">
        <f t="shared" si="3"/>
        <v>14932.405939139997</v>
      </c>
      <c r="X42" s="8">
        <f t="shared" si="3"/>
        <v>14723.347952728025</v>
      </c>
      <c r="Y42" s="8">
        <f t="shared" si="3"/>
        <v>14318.783778565754</v>
      </c>
      <c r="Z42" s="8">
        <f t="shared" si="3"/>
        <v>20754.573203635096</v>
      </c>
      <c r="AA42" s="8">
        <f t="shared" si="3"/>
        <v>18042.356552478701</v>
      </c>
      <c r="AB42" s="83">
        <f t="shared" si="3"/>
        <v>2517.0685513660173</v>
      </c>
      <c r="AC42" s="8">
        <f>AC41</f>
        <v>-3088.0236964000005</v>
      </c>
      <c r="AD42" s="8">
        <f>AC42+AD41</f>
        <v>-5849.9888917000007</v>
      </c>
      <c r="AE42" s="8">
        <f t="shared" ref="AE42:AN42" si="4">AD42+AE41</f>
        <v>-7655.5396290000008</v>
      </c>
      <c r="AF42" s="8">
        <f t="shared" si="4"/>
        <v>-7676.5547125000012</v>
      </c>
      <c r="AG42" s="8">
        <f t="shared" si="4"/>
        <v>-3369.9941564000001</v>
      </c>
      <c r="AH42" s="8">
        <f t="shared" si="4"/>
        <v>8722.8913050399988</v>
      </c>
      <c r="AI42" s="8">
        <f t="shared" si="4"/>
        <v>14117.51439814</v>
      </c>
      <c r="AJ42" s="8">
        <f t="shared" si="4"/>
        <v>13815.37551682803</v>
      </c>
      <c r="AK42" s="8">
        <f t="shared" si="4"/>
        <v>13249.732649799682</v>
      </c>
      <c r="AL42" s="8">
        <f t="shared" si="4"/>
        <v>19580.339223816271</v>
      </c>
      <c r="AM42" s="8">
        <f t="shared" si="4"/>
        <v>16749.695160209343</v>
      </c>
      <c r="AN42" s="8">
        <f t="shared" si="4"/>
        <v>731.70149086485071</v>
      </c>
    </row>
    <row r="43" spans="2:43" x14ac:dyDescent="0.3">
      <c r="D43" s="82" t="s">
        <v>146</v>
      </c>
      <c r="E43" s="8">
        <f>E41</f>
        <v>-2717.9169999999999</v>
      </c>
      <c r="F43" s="8">
        <f>E43+F41</f>
        <v>-5258.9879999999994</v>
      </c>
      <c r="G43" s="8">
        <f t="shared" ref="G43:AN43" si="5">F43+G41</f>
        <v>-6893.7209999999995</v>
      </c>
      <c r="H43" s="8">
        <f t="shared" si="5"/>
        <v>-6629.4030000000002</v>
      </c>
      <c r="I43" s="8">
        <f t="shared" si="5"/>
        <v>-1814.628999999999</v>
      </c>
      <c r="J43" s="8">
        <f t="shared" si="5"/>
        <v>11191.419022000004</v>
      </c>
      <c r="K43" s="8">
        <f t="shared" si="5"/>
        <v>17251.569022000003</v>
      </c>
      <c r="L43" s="8">
        <f t="shared" si="5"/>
        <v>17173.686545588032</v>
      </c>
      <c r="M43" s="8">
        <f t="shared" si="5"/>
        <v>17109.176452286913</v>
      </c>
      <c r="N43" s="8">
        <f t="shared" si="5"/>
        <v>24101.933891523138</v>
      </c>
      <c r="O43" s="8">
        <f t="shared" si="5"/>
        <v>21511.547492895836</v>
      </c>
      <c r="P43" s="83">
        <f t="shared" si="5"/>
        <v>6732.9131830141814</v>
      </c>
      <c r="Q43" s="8">
        <f t="shared" si="5"/>
        <v>3807.1192430141818</v>
      </c>
      <c r="R43" s="8">
        <f t="shared" si="5"/>
        <v>1175.3108930141811</v>
      </c>
      <c r="S43" s="8">
        <f t="shared" si="5"/>
        <v>-534.16536698581899</v>
      </c>
      <c r="T43" s="8">
        <f t="shared" si="5"/>
        <v>-459.83934698581947</v>
      </c>
      <c r="U43" s="8">
        <f t="shared" si="5"/>
        <v>3942.5007630141799</v>
      </c>
      <c r="V43" s="8">
        <f t="shared" si="5"/>
        <v>16133.03019215418</v>
      </c>
      <c r="W43" s="8">
        <f t="shared" si="5"/>
        <v>21665.319122154178</v>
      </c>
      <c r="X43" s="8">
        <f t="shared" si="5"/>
        <v>21456.261135742207</v>
      </c>
      <c r="Y43" s="8">
        <f t="shared" si="5"/>
        <v>21051.696961579935</v>
      </c>
      <c r="Z43" s="8">
        <f t="shared" si="5"/>
        <v>27487.486386649278</v>
      </c>
      <c r="AA43" s="8">
        <f t="shared" si="5"/>
        <v>24775.269735492882</v>
      </c>
      <c r="AB43" s="83">
        <f t="shared" si="5"/>
        <v>9249.9817343801988</v>
      </c>
      <c r="AC43" s="8">
        <f t="shared" si="5"/>
        <v>6161.9580379801982</v>
      </c>
      <c r="AD43" s="8">
        <f t="shared" si="5"/>
        <v>3399.9928426801976</v>
      </c>
      <c r="AE43" s="8">
        <f t="shared" si="5"/>
        <v>1594.4421053801971</v>
      </c>
      <c r="AF43" s="8">
        <f t="shared" si="5"/>
        <v>1573.4270218801967</v>
      </c>
      <c r="AG43" s="8">
        <f t="shared" si="5"/>
        <v>5879.9875779801978</v>
      </c>
      <c r="AH43" s="8">
        <f t="shared" si="5"/>
        <v>17972.873039420196</v>
      </c>
      <c r="AI43" s="8">
        <f t="shared" si="5"/>
        <v>23367.496132520195</v>
      </c>
      <c r="AJ43" s="8">
        <f t="shared" si="5"/>
        <v>23065.357251208225</v>
      </c>
      <c r="AK43" s="8">
        <f t="shared" si="5"/>
        <v>22499.714384179875</v>
      </c>
      <c r="AL43" s="8">
        <f t="shared" si="5"/>
        <v>28830.320958196462</v>
      </c>
      <c r="AM43" s="8">
        <f t="shared" si="5"/>
        <v>25999.676894589535</v>
      </c>
      <c r="AN43" s="8">
        <f t="shared" si="5"/>
        <v>9981.6832252450422</v>
      </c>
    </row>
    <row r="44" spans="2:43" x14ac:dyDescent="0.3">
      <c r="P44" s="84"/>
      <c r="AB44" s="84"/>
    </row>
    <row r="45" spans="2:43" ht="15" thickBot="1" x14ac:dyDescent="0.35">
      <c r="B45" s="42"/>
      <c r="C45" s="42"/>
      <c r="D45" s="80" t="s">
        <v>142</v>
      </c>
      <c r="E45" s="95"/>
      <c r="F45" s="95"/>
      <c r="G45" s="95"/>
      <c r="H45" s="95"/>
      <c r="I45" s="95"/>
      <c r="J45" s="95"/>
      <c r="K45" s="95"/>
      <c r="L45" s="95"/>
      <c r="M45" s="95"/>
      <c r="N45" s="96"/>
      <c r="O45" s="96"/>
      <c r="P45" s="97"/>
      <c r="Q45" s="98"/>
      <c r="R45" s="98"/>
      <c r="S45" s="98"/>
      <c r="T45" s="98"/>
      <c r="U45" s="98"/>
      <c r="V45" s="98"/>
      <c r="W45" s="98"/>
      <c r="X45" s="98"/>
      <c r="Y45" s="98"/>
      <c r="Z45" s="98"/>
      <c r="AA45" s="98"/>
      <c r="AB45" s="99"/>
      <c r="AC45" s="98"/>
      <c r="AD45" s="98"/>
      <c r="AE45" s="98"/>
      <c r="AF45" s="98"/>
      <c r="AG45" s="98"/>
      <c r="AH45" s="98"/>
      <c r="AI45" s="98"/>
      <c r="AJ45" s="98"/>
      <c r="AK45" s="98"/>
      <c r="AL45" s="98"/>
      <c r="AM45" s="98"/>
      <c r="AN45" s="100"/>
    </row>
    <row r="46" spans="2:43" ht="15" thickBot="1" x14ac:dyDescent="0.35">
      <c r="B46" s="11" t="s">
        <v>13</v>
      </c>
      <c r="C46" s="1">
        <v>66593</v>
      </c>
      <c r="D46" s="12"/>
      <c r="E46" s="13" t="str">
        <f>'2-Data Input &amp; Assumptions'!C132</f>
        <v>JUL-2019</v>
      </c>
      <c r="F46" s="14" t="str">
        <f>'2-Data Input &amp; Assumptions'!D132</f>
        <v>AUG-2019</v>
      </c>
      <c r="G46" s="14" t="str">
        <f>'2-Data Input &amp; Assumptions'!E132</f>
        <v>SEP-2019</v>
      </c>
      <c r="H46" s="14" t="str">
        <f>'2-Data Input &amp; Assumptions'!F132</f>
        <v>OCT-2019</v>
      </c>
      <c r="I46" s="14" t="str">
        <f>'2-Data Input &amp; Assumptions'!G132</f>
        <v>NOV-2019</v>
      </c>
      <c r="J46" s="14" t="str">
        <f>'2-Data Input &amp; Assumptions'!H132</f>
        <v>DEC-2019</v>
      </c>
      <c r="K46" s="14" t="str">
        <f>'2-Data Input &amp; Assumptions'!I132</f>
        <v>JAN-2020</v>
      </c>
      <c r="L46" s="14" t="str">
        <f>'2-Data Input &amp; Assumptions'!J132</f>
        <v>FEB-2020</v>
      </c>
      <c r="M46" s="14" t="str">
        <f>'2-Data Input &amp; Assumptions'!K132</f>
        <v>MAR-2020</v>
      </c>
      <c r="N46" s="14" t="str">
        <f>'2-Data Input &amp; Assumptions'!L132</f>
        <v>APR-2020</v>
      </c>
      <c r="O46" s="14" t="str">
        <f>'2-Data Input &amp; Assumptions'!M132</f>
        <v>MAY-2020</v>
      </c>
      <c r="P46" s="85" t="str">
        <f>'2-Data Input &amp; Assumptions'!N132</f>
        <v>JUN-2020</v>
      </c>
      <c r="Q46" s="77" t="str">
        <f>CONCATENATE(LEFT(E46,4),(RIGHT(E46,4)+1))</f>
        <v>JUL-2020</v>
      </c>
      <c r="R46" s="77" t="str">
        <f t="shared" ref="R46:AA46" si="6">CONCATENATE(LEFT(F46,4),(RIGHT(F46,4)+1))</f>
        <v>AUG-2020</v>
      </c>
      <c r="S46" s="77" t="str">
        <f t="shared" si="6"/>
        <v>SEP-2020</v>
      </c>
      <c r="T46" s="77" t="str">
        <f t="shared" si="6"/>
        <v>OCT-2020</v>
      </c>
      <c r="U46" s="77" t="str">
        <f t="shared" si="6"/>
        <v>NOV-2020</v>
      </c>
      <c r="V46" s="77" t="str">
        <f t="shared" si="6"/>
        <v>DEC-2020</v>
      </c>
      <c r="W46" s="77" t="str">
        <f t="shared" si="6"/>
        <v>JAN-2021</v>
      </c>
      <c r="X46" s="77" t="str">
        <f t="shared" si="6"/>
        <v>FEB-2021</v>
      </c>
      <c r="Y46" s="77" t="str">
        <f t="shared" si="6"/>
        <v>MAR-2021</v>
      </c>
      <c r="Z46" s="77" t="str">
        <f t="shared" si="6"/>
        <v>APR-2021</v>
      </c>
      <c r="AA46" s="77" t="str">
        <f t="shared" si="6"/>
        <v>MAY-2021</v>
      </c>
      <c r="AB46" s="135" t="str">
        <f t="shared" ref="AB46" si="7">CONCATENATE(LEFT(P46,4),(RIGHT(P46,4)+1))</f>
        <v>JUN-2021</v>
      </c>
      <c r="AC46" s="77" t="str">
        <f t="shared" ref="AC46" si="8">CONCATENATE(LEFT(Q46,4),(RIGHT(Q46,4)+1))</f>
        <v>JUL-2021</v>
      </c>
      <c r="AD46" s="77" t="str">
        <f t="shared" ref="AD46" si="9">CONCATENATE(LEFT(R46,4),(RIGHT(R46,4)+1))</f>
        <v>AUG-2021</v>
      </c>
      <c r="AE46" s="77" t="str">
        <f t="shared" ref="AE46" si="10">CONCATENATE(LEFT(S46,4),(RIGHT(S46,4)+1))</f>
        <v>SEP-2021</v>
      </c>
      <c r="AF46" s="77" t="str">
        <f t="shared" ref="AF46" si="11">CONCATENATE(LEFT(T46,4),(RIGHT(T46,4)+1))</f>
        <v>OCT-2021</v>
      </c>
      <c r="AG46" s="77" t="str">
        <f t="shared" ref="AG46" si="12">CONCATENATE(LEFT(U46,4),(RIGHT(U46,4)+1))</f>
        <v>NOV-2021</v>
      </c>
      <c r="AH46" s="77" t="str">
        <f t="shared" ref="AH46" si="13">CONCATENATE(LEFT(V46,4),(RIGHT(V46,4)+1))</f>
        <v>DEC-2021</v>
      </c>
      <c r="AI46" s="77" t="str">
        <f t="shared" ref="AI46" si="14">CONCATENATE(LEFT(W46,4),(RIGHT(W46,4)+1))</f>
        <v>JAN-2022</v>
      </c>
      <c r="AJ46" s="77" t="str">
        <f t="shared" ref="AJ46" si="15">CONCATENATE(LEFT(X46,4),(RIGHT(X46,4)+1))</f>
        <v>FEB-2022</v>
      </c>
      <c r="AK46" s="77" t="str">
        <f t="shared" ref="AK46" si="16">CONCATENATE(LEFT(Y46,4),(RIGHT(Y46,4)+1))</f>
        <v>MAR-2022</v>
      </c>
      <c r="AL46" s="77" t="str">
        <f t="shared" ref="AL46" si="17">CONCATENATE(LEFT(Z46,4),(RIGHT(Z46,4)+1))</f>
        <v>APR-2022</v>
      </c>
      <c r="AM46" s="77" t="str">
        <f t="shared" ref="AM46" si="18">CONCATENATE(LEFT(AA46,4),(RIGHT(AA46,4)+1))</f>
        <v>MAY-2022</v>
      </c>
      <c r="AN46" s="77" t="str">
        <f t="shared" ref="AN46" si="19">CONCATENATE(LEFT(AB46,4),(RIGHT(AB46,4)+1))</f>
        <v>JUN-2022</v>
      </c>
    </row>
    <row r="47" spans="2:43" x14ac:dyDescent="0.3">
      <c r="B47" s="15"/>
      <c r="C47" s="16"/>
      <c r="D47" s="17" t="str">
        <f>'2-Data Input &amp; Assumptions'!A9</f>
        <v>PROPERTY TAX</v>
      </c>
      <c r="E47" s="18">
        <f>'2-Data Input &amp; Assumptions'!C134/1000</f>
        <v>380.92599999999999</v>
      </c>
      <c r="F47" s="18">
        <f>'2-Data Input &amp; Assumptions'!D134/1000</f>
        <v>80.116</v>
      </c>
      <c r="G47" s="18">
        <f>'2-Data Input &amp; Assumptions'!E134/1000</f>
        <v>95.462999999999994</v>
      </c>
      <c r="H47" s="18">
        <f>'2-Data Input &amp; Assumptions'!F134/1000</f>
        <v>2147.933</v>
      </c>
      <c r="I47" s="18">
        <f>'2-Data Input &amp; Assumptions'!G134/1000</f>
        <v>6954.1180000000004</v>
      </c>
      <c r="J47" s="18">
        <f>'2-Data Input &amp; Assumptions'!H134/1000</f>
        <v>14721.432000000001</v>
      </c>
      <c r="K47" s="18">
        <f>'2-Data Input &amp; Assumptions'!I134/1000</f>
        <v>8285.1119999999992</v>
      </c>
      <c r="L47" s="18">
        <f>'2-Data Input &amp; Assumptions'!J134/1000</f>
        <v>1419.7619999999999</v>
      </c>
      <c r="M47" s="18">
        <f>'2-Data Input &amp; Assumptions'!K134/1000</f>
        <v>3775.4617297790501</v>
      </c>
      <c r="N47" s="18">
        <f>'2-Data Input &amp; Assumptions'!L134/1000</f>
        <v>9240.0337815848616</v>
      </c>
      <c r="O47" s="18">
        <f>'2-Data Input &amp; Assumptions'!M134/1000</f>
        <v>247.47799887721649</v>
      </c>
      <c r="P47" s="86">
        <f>'2-Data Input &amp; Assumptions'!N134/1000</f>
        <v>5599.1602670927577</v>
      </c>
      <c r="Q47" s="21">
        <f>'2-Data Input &amp; Assumptions'!C177/1000</f>
        <v>361.87970000000001</v>
      </c>
      <c r="R47" s="21">
        <f>'2-Data Input &amp; Assumptions'!D177/1000</f>
        <v>76.110199999999992</v>
      </c>
      <c r="S47" s="21">
        <f>'2-Data Input &amp; Assumptions'!E177/1000</f>
        <v>90.689849999999993</v>
      </c>
      <c r="T47" s="21">
        <f>'2-Data Input &amp; Assumptions'!F177/1000</f>
        <v>2040.5363499999999</v>
      </c>
      <c r="U47" s="21">
        <f>'2-Data Input &amp; Assumptions'!G177/1000</f>
        <v>6606.4120999999996</v>
      </c>
      <c r="V47" s="21">
        <f>'2-Data Input &amp; Assumptions'!H177/1000</f>
        <v>13985.360399999998</v>
      </c>
      <c r="W47" s="21">
        <f>'2-Data Input &amp; Assumptions'!I177/1000</f>
        <v>7870.8563999999997</v>
      </c>
      <c r="X47" s="21">
        <f>'2-Data Input &amp; Assumptions'!J177/1000</f>
        <v>1348.7738999999999</v>
      </c>
      <c r="Y47" s="21">
        <f>'2-Data Input &amp; Assumptions'!K177/1000</f>
        <v>3586.6886432900974</v>
      </c>
      <c r="Z47" s="21">
        <f>'2-Data Input &amp; Assumptions'!L177/1000</f>
        <v>8778.0320925056167</v>
      </c>
      <c r="AA47" s="21">
        <f>'2-Data Input &amp; Assumptions'!M177/1000</f>
        <v>235.10409893335566</v>
      </c>
      <c r="AB47" s="87">
        <f>'2-Data Input &amp; Assumptions'!N177/1000</f>
        <v>5319.202253738119</v>
      </c>
      <c r="AC47" s="21">
        <f>Q47*(1+'2-Data Input &amp; Assumptions'!$G219)</f>
        <v>361.87970000000001</v>
      </c>
      <c r="AD47" s="21">
        <f>R47*(1+'2-Data Input &amp; Assumptions'!$G219)</f>
        <v>76.110199999999992</v>
      </c>
      <c r="AE47" s="21">
        <f>S47*(1+'2-Data Input &amp; Assumptions'!$G219)</f>
        <v>90.689849999999993</v>
      </c>
      <c r="AF47" s="21">
        <f>T47*(1+'2-Data Input &amp; Assumptions'!$G219)</f>
        <v>2040.5363499999999</v>
      </c>
      <c r="AG47" s="21">
        <f>U47*(1+'2-Data Input &amp; Assumptions'!$G219)</f>
        <v>6606.4120999999996</v>
      </c>
      <c r="AH47" s="21">
        <f>V47*(1+'2-Data Input &amp; Assumptions'!$G219)</f>
        <v>13985.360399999998</v>
      </c>
      <c r="AI47" s="21">
        <f>W47*(1+'2-Data Input &amp; Assumptions'!$G219)</f>
        <v>7870.8563999999997</v>
      </c>
      <c r="AJ47" s="21">
        <f>X47*(1+'2-Data Input &amp; Assumptions'!$G219)</f>
        <v>1348.7738999999999</v>
      </c>
      <c r="AK47" s="21">
        <f>Y47*(1+'2-Data Input &amp; Assumptions'!$G219)</f>
        <v>3586.6886432900974</v>
      </c>
      <c r="AL47" s="21">
        <f>Z47*(1+'2-Data Input &amp; Assumptions'!$G219)</f>
        <v>8778.0320925056167</v>
      </c>
      <c r="AM47" s="21">
        <f>AA47*(1+'2-Data Input &amp; Assumptions'!$G219)</f>
        <v>235.10409893335566</v>
      </c>
      <c r="AN47" s="21">
        <f>AB47*(1+'2-Data Input &amp; Assumptions'!$G219)</f>
        <v>5319.202253738119</v>
      </c>
    </row>
    <row r="48" spans="2:43" x14ac:dyDescent="0.3">
      <c r="B48" s="19"/>
      <c r="C48" s="12"/>
      <c r="D48" s="20" t="str">
        <f>'2-Data Input &amp; Assumptions'!A10</f>
        <v>AID FROM OTHER GOVTS</v>
      </c>
      <c r="E48" s="21">
        <f>'2-Data Input &amp; Assumptions'!C135/1000</f>
        <v>3.6509999999999998</v>
      </c>
      <c r="F48" s="21">
        <f>'2-Data Input &amp; Assumptions'!D135/1000</f>
        <v>0.27600000000000002</v>
      </c>
      <c r="G48" s="21">
        <f>'2-Data Input &amp; Assumptions'!E135/1000</f>
        <v>2.6269999999999998</v>
      </c>
      <c r="H48" s="21">
        <f>'2-Data Input &amp; Assumptions'!F135/1000</f>
        <v>2.27</v>
      </c>
      <c r="I48" s="21">
        <f>'2-Data Input &amp; Assumptions'!G135/1000</f>
        <v>1.34</v>
      </c>
      <c r="J48" s="21">
        <f>'2-Data Input &amp; Assumptions'!H135/1000</f>
        <v>27.827999999999999</v>
      </c>
      <c r="K48" s="21">
        <f>'2-Data Input &amp; Assumptions'!I135/1000</f>
        <v>47.11</v>
      </c>
      <c r="L48" s="21">
        <f>'2-Data Input &amp; Assumptions'!J135/1000</f>
        <v>23.077999999999999</v>
      </c>
      <c r="M48" s="21">
        <f>'2-Data Input &amp; Assumptions'!K135/1000</f>
        <v>2.777552265267075</v>
      </c>
      <c r="N48" s="21">
        <f>'2-Data Input &amp; Assumptions'!L135/1000</f>
        <v>1.4594011655461741</v>
      </c>
      <c r="O48" s="21">
        <f>'2-Data Input &amp; Assumptions'!M135/1000</f>
        <v>37.656444733100464</v>
      </c>
      <c r="P48" s="87">
        <f>'2-Data Input &amp; Assumptions'!N135/1000</f>
        <v>17.61703733609507</v>
      </c>
      <c r="Q48" s="21">
        <f>'2-Data Input &amp; Assumptions'!C178/1000</f>
        <v>3.7240199999999999</v>
      </c>
      <c r="R48" s="21">
        <f>'2-Data Input &amp; Assumptions'!D178/1000</f>
        <v>0.28151999999999999</v>
      </c>
      <c r="S48" s="21">
        <f>'2-Data Input &amp; Assumptions'!E178/1000</f>
        <v>2.6795399999999998</v>
      </c>
      <c r="T48" s="21">
        <f>'2-Data Input &amp; Assumptions'!F178/1000</f>
        <v>2.3153999999999999</v>
      </c>
      <c r="U48" s="21">
        <f>'2-Data Input &amp; Assumptions'!G178/1000</f>
        <v>1.3668</v>
      </c>
      <c r="V48" s="21">
        <f>'2-Data Input &amp; Assumptions'!H178/1000</f>
        <v>28.38456</v>
      </c>
      <c r="W48" s="21">
        <f>'2-Data Input &amp; Assumptions'!I178/1000</f>
        <v>48.052200000000006</v>
      </c>
      <c r="X48" s="21">
        <f>'2-Data Input &amp; Assumptions'!J178/1000</f>
        <v>23.539560000000002</v>
      </c>
      <c r="Y48" s="21">
        <f>'2-Data Input &amp; Assumptions'!K178/1000</f>
        <v>2.833103310572417</v>
      </c>
      <c r="Z48" s="21">
        <f>'2-Data Input &amp; Assumptions'!L178/1000</f>
        <v>1.4885891888570975</v>
      </c>
      <c r="AA48" s="21">
        <f>'2-Data Input &amp; Assumptions'!M178/1000</f>
        <v>38.409573627762477</v>
      </c>
      <c r="AB48" s="87">
        <f>'2-Data Input &amp; Assumptions'!N178/1000</f>
        <v>17.96937808281697</v>
      </c>
      <c r="AC48" s="21">
        <f>Q48*(1+'2-Data Input &amp; Assumptions'!$G220)</f>
        <v>3.8729808000000001</v>
      </c>
      <c r="AD48" s="21">
        <f>R48*(1+'2-Data Input &amp; Assumptions'!$G220)</f>
        <v>0.29278080000000001</v>
      </c>
      <c r="AE48" s="21">
        <f>S48*(1+'2-Data Input &amp; Assumptions'!$G220)</f>
        <v>2.7867215999999999</v>
      </c>
      <c r="AF48" s="21">
        <f>T48*(1+'2-Data Input &amp; Assumptions'!$G220)</f>
        <v>2.4080159999999999</v>
      </c>
      <c r="AG48" s="21">
        <f>U48*(1+'2-Data Input &amp; Assumptions'!$G220)</f>
        <v>1.4214720000000001</v>
      </c>
      <c r="AH48" s="21">
        <f>V48*(1+'2-Data Input &amp; Assumptions'!$G220)</f>
        <v>29.519942400000001</v>
      </c>
      <c r="AI48" s="21">
        <f>W48*(1+'2-Data Input &amp; Assumptions'!$G220)</f>
        <v>49.974288000000008</v>
      </c>
      <c r="AJ48" s="21">
        <f>X48*(1+'2-Data Input &amp; Assumptions'!$G220)</f>
        <v>24.481142400000003</v>
      </c>
      <c r="AK48" s="21">
        <f>Y48*(1+'2-Data Input &amp; Assumptions'!$G220)</f>
        <v>2.9464274429953137</v>
      </c>
      <c r="AL48" s="21">
        <f>Z48*(1+'2-Data Input &amp; Assumptions'!$G220)</f>
        <v>1.5481327564113814</v>
      </c>
      <c r="AM48" s="21">
        <f>AA48*(1+'2-Data Input &amp; Assumptions'!$G220)</f>
        <v>39.94595657287298</v>
      </c>
      <c r="AN48" s="21">
        <f>AB48*(1+'2-Data Input &amp; Assumptions'!$G220)</f>
        <v>18.688153206129648</v>
      </c>
    </row>
    <row r="49" spans="2:45" x14ac:dyDescent="0.3">
      <c r="B49" s="19"/>
      <c r="C49" s="12"/>
      <c r="D49" s="20" t="str">
        <f>'2-Data Input &amp; Assumptions'!A11</f>
        <v>GRANTS REVENUE</v>
      </c>
      <c r="E49" s="21">
        <f>'2-Data Input &amp; Assumptions'!C136/1000</f>
        <v>0</v>
      </c>
      <c r="F49" s="21">
        <f>'2-Data Input &amp; Assumptions'!D136/1000</f>
        <v>103.07599999999999</v>
      </c>
      <c r="G49" s="21">
        <f>'2-Data Input &amp; Assumptions'!E136/1000</f>
        <v>0</v>
      </c>
      <c r="H49" s="21">
        <f>'2-Data Input &amp; Assumptions'!F136/1000</f>
        <v>0</v>
      </c>
      <c r="I49" s="21">
        <f>'2-Data Input &amp; Assumptions'!G136/1000</f>
        <v>0</v>
      </c>
      <c r="J49" s="21">
        <f>'2-Data Input &amp; Assumptions'!H136/1000</f>
        <v>0</v>
      </c>
      <c r="K49" s="21">
        <f>'2-Data Input &amp; Assumptions'!I136/1000</f>
        <v>423.71300000000002</v>
      </c>
      <c r="L49" s="21">
        <f>'2-Data Input &amp; Assumptions'!J136/1000</f>
        <v>256.928</v>
      </c>
      <c r="M49" s="21">
        <f>'2-Data Input &amp; Assumptions'!K136/1000</f>
        <v>4.1168261618397581</v>
      </c>
      <c r="N49" s="21">
        <f>'2-Data Input &amp; Assumptions'!L136/1000</f>
        <v>31.332834571669451</v>
      </c>
      <c r="O49" s="21">
        <f>'2-Data Input &amp; Assumptions'!M136/1000</f>
        <v>69.732777605799527</v>
      </c>
      <c r="P49" s="87">
        <f>'2-Data Input &amp; Assumptions'!N136/1000</f>
        <v>0</v>
      </c>
      <c r="Q49" s="21">
        <f>'2-Data Input &amp; Assumptions'!C179/1000</f>
        <v>0</v>
      </c>
      <c r="R49" s="21">
        <f>'2-Data Input &amp; Assumptions'!D179/1000</f>
        <v>105.13752000000001</v>
      </c>
      <c r="S49" s="21">
        <f>'2-Data Input &amp; Assumptions'!E179/1000</f>
        <v>0</v>
      </c>
      <c r="T49" s="21">
        <f>'2-Data Input &amp; Assumptions'!F179/1000</f>
        <v>0</v>
      </c>
      <c r="U49" s="21">
        <f>'2-Data Input &amp; Assumptions'!G179/1000</f>
        <v>0</v>
      </c>
      <c r="V49" s="21">
        <f>'2-Data Input &amp; Assumptions'!H179/1000</f>
        <v>0</v>
      </c>
      <c r="W49" s="21">
        <f>'2-Data Input &amp; Assumptions'!I179/1000</f>
        <v>432.18726000000004</v>
      </c>
      <c r="X49" s="21">
        <f>'2-Data Input &amp; Assumptions'!J179/1000</f>
        <v>262.06655999999998</v>
      </c>
      <c r="Y49" s="21">
        <f>'2-Data Input &amp; Assumptions'!K179/1000</f>
        <v>4.1991626850765531</v>
      </c>
      <c r="Z49" s="21">
        <f>'2-Data Input &amp; Assumptions'!L179/1000</f>
        <v>31.959491263102841</v>
      </c>
      <c r="AA49" s="21">
        <f>'2-Data Input &amp; Assumptions'!M179/1000</f>
        <v>71.127433157915505</v>
      </c>
      <c r="AB49" s="87">
        <f>'2-Data Input &amp; Assumptions'!N179/1000</f>
        <v>0</v>
      </c>
      <c r="AC49" s="21">
        <f>Q49*(1+'2-Data Input &amp; Assumptions'!$G221)</f>
        <v>0</v>
      </c>
      <c r="AD49" s="21">
        <f>R49*(1+'2-Data Input &amp; Assumptions'!$G221)</f>
        <v>105.13752000000001</v>
      </c>
      <c r="AE49" s="21">
        <f>S49*(1+'2-Data Input &amp; Assumptions'!$G221)</f>
        <v>0</v>
      </c>
      <c r="AF49" s="21">
        <f>T49*(1+'2-Data Input &amp; Assumptions'!$G221)</f>
        <v>0</v>
      </c>
      <c r="AG49" s="21">
        <f>U49*(1+'2-Data Input &amp; Assumptions'!$G221)</f>
        <v>0</v>
      </c>
      <c r="AH49" s="21">
        <f>V49*(1+'2-Data Input &amp; Assumptions'!$G221)</f>
        <v>0</v>
      </c>
      <c r="AI49" s="21">
        <f>W49*(1+'2-Data Input &amp; Assumptions'!$G221)</f>
        <v>432.18726000000004</v>
      </c>
      <c r="AJ49" s="21">
        <f>X49*(1+'2-Data Input &amp; Assumptions'!$G221)</f>
        <v>262.06655999999998</v>
      </c>
      <c r="AK49" s="21">
        <f>Y49*(1+'2-Data Input &amp; Assumptions'!$G221)</f>
        <v>4.1991626850765531</v>
      </c>
      <c r="AL49" s="21">
        <f>Z49*(1+'2-Data Input &amp; Assumptions'!$G221)</f>
        <v>31.959491263102841</v>
      </c>
      <c r="AM49" s="21">
        <f>AA49*(1+'2-Data Input &amp; Assumptions'!$G221)</f>
        <v>71.127433157915505</v>
      </c>
      <c r="AN49" s="21">
        <f>AB49*(1+'2-Data Input &amp; Assumptions'!$G221)</f>
        <v>0</v>
      </c>
    </row>
    <row r="50" spans="2:45" x14ac:dyDescent="0.3">
      <c r="B50" s="19"/>
      <c r="C50" s="12"/>
      <c r="D50" s="20" t="str">
        <f>'2-Data Input &amp; Assumptions'!A12</f>
        <v>INTEREST INCOME</v>
      </c>
      <c r="E50" s="21">
        <f>'2-Data Input &amp; Assumptions'!C137/1000</f>
        <v>-143.64699999999999</v>
      </c>
      <c r="F50" s="21">
        <f>'2-Data Input &amp; Assumptions'!D137/1000</f>
        <v>148.95599999999999</v>
      </c>
      <c r="G50" s="21">
        <f>'2-Data Input &amp; Assumptions'!E137/1000</f>
        <v>59.957000000000001</v>
      </c>
      <c r="H50" s="21">
        <f>'2-Data Input &amp; Assumptions'!F137/1000</f>
        <v>35.046999999999997</v>
      </c>
      <c r="I50" s="21">
        <f>'2-Data Input &amp; Assumptions'!G137/1000</f>
        <v>110.93899999999999</v>
      </c>
      <c r="J50" s="21">
        <f>'2-Data Input &amp; Assumptions'!H137/1000</f>
        <v>49.093000000000004</v>
      </c>
      <c r="K50" s="21">
        <f>'2-Data Input &amp; Assumptions'!I137/1000</f>
        <v>37.043999999999997</v>
      </c>
      <c r="L50" s="21">
        <f>'2-Data Input &amp; Assumptions'!J137/1000</f>
        <v>82.498999999999995</v>
      </c>
      <c r="M50" s="21">
        <f>'2-Data Input &amp; Assumptions'!K137/1000</f>
        <v>12.127784792388757</v>
      </c>
      <c r="N50" s="21">
        <f>'2-Data Input &amp; Assumptions'!L137/1000</f>
        <v>20.741899608941861</v>
      </c>
      <c r="O50" s="21">
        <f>'2-Data Input &amp; Assumptions'!M137/1000</f>
        <v>14.096985444670548</v>
      </c>
      <c r="P50" s="87">
        <f>'2-Data Input &amp; Assumptions'!N137/1000</f>
        <v>52.793873156318647</v>
      </c>
      <c r="Q50" s="21">
        <f>'2-Data Input &amp; Assumptions'!C180/1000</f>
        <v>-186.74110000000002</v>
      </c>
      <c r="R50" s="21">
        <f>'2-Data Input &amp; Assumptions'!D180/1000</f>
        <v>193.64280000000002</v>
      </c>
      <c r="S50" s="21">
        <f>'2-Data Input &amp; Assumptions'!E180/1000</f>
        <v>77.944100000000006</v>
      </c>
      <c r="T50" s="21">
        <f>'2-Data Input &amp; Assumptions'!F180/1000</f>
        <v>45.561099999999996</v>
      </c>
      <c r="U50" s="21">
        <f>'2-Data Input &amp; Assumptions'!G180/1000</f>
        <v>144.22070000000002</v>
      </c>
      <c r="V50" s="21">
        <f>'2-Data Input &amp; Assumptions'!H180/1000</f>
        <v>63.820900000000002</v>
      </c>
      <c r="W50" s="21">
        <f>'2-Data Input &amp; Assumptions'!I180/1000</f>
        <v>48.157200000000003</v>
      </c>
      <c r="X50" s="21">
        <f>'2-Data Input &amp; Assumptions'!J180/1000</f>
        <v>107.2487</v>
      </c>
      <c r="Y50" s="21">
        <f>'2-Data Input &amp; Assumptions'!K180/1000</f>
        <v>15.766120230105384</v>
      </c>
      <c r="Z50" s="21">
        <f>'2-Data Input &amp; Assumptions'!L180/1000</f>
        <v>26.964469491624424</v>
      </c>
      <c r="AA50" s="21">
        <f>'2-Data Input &amp; Assumptions'!M180/1000</f>
        <v>18.326081078071709</v>
      </c>
      <c r="AB50" s="87">
        <f>'2-Data Input &amp; Assumptions'!N180/1000</f>
        <v>68.632035103214236</v>
      </c>
      <c r="AC50" s="21">
        <f>Q50*(1+'2-Data Input &amp; Assumptions'!$G222)</f>
        <v>-196.07815500000004</v>
      </c>
      <c r="AD50" s="21">
        <f>R50*(1+'2-Data Input &amp; Assumptions'!$G222)</f>
        <v>203.32494000000003</v>
      </c>
      <c r="AE50" s="21">
        <f>S50*(1+'2-Data Input &amp; Assumptions'!$G222)</f>
        <v>81.841305000000006</v>
      </c>
      <c r="AF50" s="21">
        <f>T50*(1+'2-Data Input &amp; Assumptions'!$G222)</f>
        <v>47.839154999999998</v>
      </c>
      <c r="AG50" s="21">
        <f>U50*(1+'2-Data Input &amp; Assumptions'!$G222)</f>
        <v>151.43173500000003</v>
      </c>
      <c r="AH50" s="21">
        <f>V50*(1+'2-Data Input &amp; Assumptions'!$G222)</f>
        <v>67.011945000000011</v>
      </c>
      <c r="AI50" s="21">
        <f>W50*(1+'2-Data Input &amp; Assumptions'!$G222)</f>
        <v>50.565060000000003</v>
      </c>
      <c r="AJ50" s="21">
        <f>X50*(1+'2-Data Input &amp; Assumptions'!$G222)</f>
        <v>112.611135</v>
      </c>
      <c r="AK50" s="21">
        <f>Y50*(1+'2-Data Input &amp; Assumptions'!$G222)</f>
        <v>16.554426241610653</v>
      </c>
      <c r="AL50" s="21">
        <f>Z50*(1+'2-Data Input &amp; Assumptions'!$G222)</f>
        <v>28.312692966205645</v>
      </c>
      <c r="AM50" s="21">
        <f>AA50*(1+'2-Data Input &amp; Assumptions'!$G222)</f>
        <v>19.242385131975297</v>
      </c>
      <c r="AN50" s="21">
        <f>AB50*(1+'2-Data Input &amp; Assumptions'!$G222)</f>
        <v>72.063636858374949</v>
      </c>
    </row>
    <row r="51" spans="2:45" x14ac:dyDescent="0.3">
      <c r="B51" s="19"/>
      <c r="C51" s="12"/>
      <c r="D51" s="20" t="str">
        <f>'2-Data Input &amp; Assumptions'!A13</f>
        <v>OTHER REVENUES</v>
      </c>
      <c r="E51" s="21">
        <f>'2-Data Input &amp; Assumptions'!C138/1000</f>
        <v>6</v>
      </c>
      <c r="F51" s="21">
        <f>'2-Data Input &amp; Assumptions'!D138/1000</f>
        <v>2.0870000000000002</v>
      </c>
      <c r="G51" s="21">
        <f>'2-Data Input &amp; Assumptions'!E138/1000</f>
        <v>385.20100000000002</v>
      </c>
      <c r="H51" s="21">
        <f>'2-Data Input &amp; Assumptions'!F138/1000</f>
        <v>12.256</v>
      </c>
      <c r="I51" s="21">
        <f>'2-Data Input &amp; Assumptions'!G138/1000</f>
        <v>26.548999999999999</v>
      </c>
      <c r="J51" s="21">
        <f>'2-Data Input &amp; Assumptions'!H138/1000</f>
        <v>132.26885700000003</v>
      </c>
      <c r="K51" s="21">
        <f>'2-Data Input &amp; Assumptions'!I138/1000</f>
        <v>71.867000000000004</v>
      </c>
      <c r="L51" s="21">
        <f>'2-Data Input &amp; Assumptions'!J138/1000</f>
        <v>222.328</v>
      </c>
      <c r="M51" s="21">
        <f>'2-Data Input &amp; Assumptions'!K138/1000</f>
        <v>2.6710272357253841</v>
      </c>
      <c r="N51" s="21">
        <f>'2-Data Input &amp; Assumptions'!L138/1000</f>
        <v>2.3370489070306042</v>
      </c>
      <c r="O51" s="21">
        <f>'2-Data Input &amp; Assumptions'!M138/1000</f>
        <v>1.6674093152560874</v>
      </c>
      <c r="P51" s="87">
        <f>'2-Data Input &amp; Assumptions'!N138/1000</f>
        <v>55.557071989570638</v>
      </c>
      <c r="Q51" s="21">
        <f>'2-Data Input &amp; Assumptions'!C181/1000</f>
        <v>6.12</v>
      </c>
      <c r="R51" s="21">
        <f>'2-Data Input &amp; Assumptions'!D181/1000</f>
        <v>2.1287400000000001</v>
      </c>
      <c r="S51" s="21">
        <f>'2-Data Input &amp; Assumptions'!E181/1000</f>
        <v>392.90502000000004</v>
      </c>
      <c r="T51" s="21">
        <f>'2-Data Input &amp; Assumptions'!F181/1000</f>
        <v>12.50112</v>
      </c>
      <c r="U51" s="21">
        <f>'2-Data Input &amp; Assumptions'!G181/1000</f>
        <v>27.079979999999999</v>
      </c>
      <c r="V51" s="21">
        <f>'2-Data Input &amp; Assumptions'!H181/1000</f>
        <v>134.91423414000002</v>
      </c>
      <c r="W51" s="21">
        <f>'2-Data Input &amp; Assumptions'!I181/1000</f>
        <v>73.304339999999996</v>
      </c>
      <c r="X51" s="21">
        <f>'2-Data Input &amp; Assumptions'!J181/1000</f>
        <v>226.77456000000001</v>
      </c>
      <c r="Y51" s="21">
        <f>'2-Data Input &amp; Assumptions'!K181/1000</f>
        <v>2.7244477804398919</v>
      </c>
      <c r="Z51" s="21">
        <f>'2-Data Input &amp; Assumptions'!L181/1000</f>
        <v>2.3837898851712165</v>
      </c>
      <c r="AA51" s="21">
        <f>'2-Data Input &amp; Assumptions'!M181/1000</f>
        <v>1.7007575015612093</v>
      </c>
      <c r="AB51" s="87">
        <f>'2-Data Input &amp; Assumptions'!N181/1000</f>
        <v>56.668213429362048</v>
      </c>
      <c r="AC51" s="21">
        <f>Q51*(1+'2-Data Input &amp; Assumptions'!$G223)</f>
        <v>6.12</v>
      </c>
      <c r="AD51" s="21">
        <f>R51*(1+'2-Data Input &amp; Assumptions'!$G223)</f>
        <v>2.1287400000000001</v>
      </c>
      <c r="AE51" s="21">
        <f>S51*(1+'2-Data Input &amp; Assumptions'!$G223)</f>
        <v>392.90502000000004</v>
      </c>
      <c r="AF51" s="21">
        <f>T51*(1+'2-Data Input &amp; Assumptions'!$G223)</f>
        <v>12.50112</v>
      </c>
      <c r="AG51" s="21">
        <f>U51*(1+'2-Data Input &amp; Assumptions'!$G223)</f>
        <v>27.079979999999999</v>
      </c>
      <c r="AH51" s="21">
        <f>V51*(1+'2-Data Input &amp; Assumptions'!$G223)</f>
        <v>134.91423414000002</v>
      </c>
      <c r="AI51" s="21">
        <f>W51*(1+'2-Data Input &amp; Assumptions'!$G223)</f>
        <v>73.304339999999996</v>
      </c>
      <c r="AJ51" s="21">
        <f>X51*(1+'2-Data Input &amp; Assumptions'!$G223)</f>
        <v>226.77456000000001</v>
      </c>
      <c r="AK51" s="21">
        <f>Y51*(1+'2-Data Input &amp; Assumptions'!$G223)</f>
        <v>2.7244477804398919</v>
      </c>
      <c r="AL51" s="21">
        <f>Z51*(1+'2-Data Input &amp; Assumptions'!$G223)</f>
        <v>2.3837898851712165</v>
      </c>
      <c r="AM51" s="21">
        <f>AA51*(1+'2-Data Input &amp; Assumptions'!$G223)</f>
        <v>1.7007575015612093</v>
      </c>
      <c r="AN51" s="21">
        <f>AB51*(1+'2-Data Input &amp; Assumptions'!$G223)</f>
        <v>56.668213429362048</v>
      </c>
    </row>
    <row r="52" spans="2:45" x14ac:dyDescent="0.3">
      <c r="B52" s="19"/>
      <c r="C52" s="12"/>
      <c r="D52" s="20" t="str">
        <f>'2-Data Input &amp; Assumptions'!A14</f>
        <v>RENTAL INCOME</v>
      </c>
      <c r="E52" s="21">
        <f>'2-Data Input &amp; Assumptions'!C139/1000</f>
        <v>138.12</v>
      </c>
      <c r="F52" s="21">
        <f>'2-Data Input &amp; Assumptions'!D139/1000</f>
        <v>148.20099999999999</v>
      </c>
      <c r="G52" s="21">
        <f>'2-Data Input &amp; Assumptions'!E139/1000</f>
        <v>156.88900000000001</v>
      </c>
      <c r="H52" s="21">
        <f>'2-Data Input &amp; Assumptions'!F139/1000</f>
        <v>292.98399999999998</v>
      </c>
      <c r="I52" s="21">
        <f>'2-Data Input &amp; Assumptions'!G139/1000</f>
        <v>143.76</v>
      </c>
      <c r="J52" s="21">
        <f>'2-Data Input &amp; Assumptions'!H139/1000</f>
        <v>298.23916500000007</v>
      </c>
      <c r="K52" s="21">
        <f>'2-Data Input &amp; Assumptions'!I139/1000</f>
        <v>262.06200000000001</v>
      </c>
      <c r="L52" s="21">
        <f>'2-Data Input &amp; Assumptions'!J139/1000</f>
        <v>165.26552358802991</v>
      </c>
      <c r="M52" s="21">
        <f>'2-Data Input &amp; Assumptions'!K139/1000</f>
        <v>126.39455425496817</v>
      </c>
      <c r="N52" s="21">
        <f>'2-Data Input &amp; Assumptions'!L139/1000</f>
        <v>130.11868813750166</v>
      </c>
      <c r="O52" s="21">
        <f>'2-Data Input &amp; Assumptions'!M139/1000</f>
        <v>136.12404718355799</v>
      </c>
      <c r="P52" s="87">
        <f>'2-Data Input &amp; Assumptions'!N139/1000</f>
        <v>517.32688073954569</v>
      </c>
      <c r="Q52" s="21">
        <f>'2-Data Input &amp; Assumptions'!C182/1000</f>
        <v>138.12</v>
      </c>
      <c r="R52" s="21">
        <f>'2-Data Input &amp; Assumptions'!D182/1000</f>
        <v>148.20099999999999</v>
      </c>
      <c r="S52" s="21">
        <f>'2-Data Input &amp; Assumptions'!E182/1000</f>
        <v>156.88900000000001</v>
      </c>
      <c r="T52" s="21">
        <f>'2-Data Input &amp; Assumptions'!F182/1000</f>
        <v>292.98399999999998</v>
      </c>
      <c r="U52" s="21">
        <f>'2-Data Input &amp; Assumptions'!G182/1000</f>
        <v>143.76</v>
      </c>
      <c r="V52" s="21">
        <f>'2-Data Input &amp; Assumptions'!H182/1000</f>
        <v>298.23916500000007</v>
      </c>
      <c r="W52" s="21">
        <f>'2-Data Input &amp; Assumptions'!I182/1000</f>
        <v>262.06200000000001</v>
      </c>
      <c r="X52" s="21">
        <f>'2-Data Input &amp; Assumptions'!J182/1000</f>
        <v>165.26552358802991</v>
      </c>
      <c r="Y52" s="21">
        <f>'2-Data Input &amp; Assumptions'!K182/1000</f>
        <v>126.39455425496817</v>
      </c>
      <c r="Z52" s="21">
        <f>'2-Data Input &amp; Assumptions'!L182/1000</f>
        <v>130.11868813750166</v>
      </c>
      <c r="AA52" s="21">
        <f>'2-Data Input &amp; Assumptions'!M182/1000</f>
        <v>136.12404718355799</v>
      </c>
      <c r="AB52" s="87">
        <f>'2-Data Input &amp; Assumptions'!N182/1000</f>
        <v>517.32688073954569</v>
      </c>
      <c r="AC52" s="21">
        <f>Q52*(1+'2-Data Input &amp; Assumptions'!$G224)</f>
        <v>138.12</v>
      </c>
      <c r="AD52" s="21">
        <f>R52*(1+'2-Data Input &amp; Assumptions'!$G224)</f>
        <v>148.20099999999999</v>
      </c>
      <c r="AE52" s="21">
        <f>S52*(1+'2-Data Input &amp; Assumptions'!$G224)</f>
        <v>156.88900000000001</v>
      </c>
      <c r="AF52" s="21">
        <f>T52*(1+'2-Data Input &amp; Assumptions'!$G224)</f>
        <v>292.98399999999998</v>
      </c>
      <c r="AG52" s="21">
        <f>U52*(1+'2-Data Input &amp; Assumptions'!$G224)</f>
        <v>143.76</v>
      </c>
      <c r="AH52" s="21">
        <f>V52*(1+'2-Data Input &amp; Assumptions'!$G224)</f>
        <v>298.23916500000007</v>
      </c>
      <c r="AI52" s="21">
        <f>W52*(1+'2-Data Input &amp; Assumptions'!$G224)</f>
        <v>262.06200000000001</v>
      </c>
      <c r="AJ52" s="21">
        <f>X52*(1+'2-Data Input &amp; Assumptions'!$G224)</f>
        <v>165.26552358802991</v>
      </c>
      <c r="AK52" s="21">
        <f>Y52*(1+'2-Data Input &amp; Assumptions'!$G224)</f>
        <v>126.39455425496817</v>
      </c>
      <c r="AL52" s="21">
        <f>Z52*(1+'2-Data Input &amp; Assumptions'!$G224)</f>
        <v>130.11868813750166</v>
      </c>
      <c r="AM52" s="21">
        <f>AA52*(1+'2-Data Input &amp; Assumptions'!$G224)</f>
        <v>136.12404718355799</v>
      </c>
      <c r="AN52" s="21">
        <f>AB52*(1+'2-Data Input &amp; Assumptions'!$G224)</f>
        <v>517.32688073954569</v>
      </c>
    </row>
    <row r="53" spans="2:45" x14ac:dyDescent="0.3">
      <c r="B53" s="19"/>
      <c r="C53" s="12"/>
      <c r="D53" s="20" t="str">
        <f>'2-Data Input &amp; Assumptions'!A15</f>
        <v>OTHER REV-1</v>
      </c>
      <c r="E53" s="21">
        <f>'2-Data Input &amp; Assumptions'!C140/1000</f>
        <v>0</v>
      </c>
      <c r="F53" s="21">
        <f>'2-Data Input &amp; Assumptions'!D140/1000</f>
        <v>0</v>
      </c>
      <c r="G53" s="21">
        <f>'2-Data Input &amp; Assumptions'!E140/1000</f>
        <v>0</v>
      </c>
      <c r="H53" s="21">
        <f>'2-Data Input &amp; Assumptions'!F140/1000</f>
        <v>0</v>
      </c>
      <c r="I53" s="21">
        <f>'2-Data Input &amp; Assumptions'!G140/1000</f>
        <v>0</v>
      </c>
      <c r="J53" s="21">
        <f>'2-Data Input &amp; Assumptions'!H140/1000</f>
        <v>0</v>
      </c>
      <c r="K53" s="21">
        <f>'2-Data Input &amp; Assumptions'!I140/1000</f>
        <v>0</v>
      </c>
      <c r="L53" s="21">
        <f>'2-Data Input &amp; Assumptions'!J140/1000</f>
        <v>0</v>
      </c>
      <c r="M53" s="21">
        <f>'2-Data Input &amp; Assumptions'!K140/1000</f>
        <v>0</v>
      </c>
      <c r="N53" s="21">
        <f>'2-Data Input &amp; Assumptions'!L140/1000</f>
        <v>0</v>
      </c>
      <c r="O53" s="21">
        <f>'2-Data Input &amp; Assumptions'!M140/1000</f>
        <v>0</v>
      </c>
      <c r="P53" s="87">
        <f>'2-Data Input &amp; Assumptions'!N140/1000</f>
        <v>0</v>
      </c>
      <c r="Q53" s="21">
        <f>'2-Data Input &amp; Assumptions'!C183/1000</f>
        <v>0</v>
      </c>
      <c r="R53" s="21">
        <f>'2-Data Input &amp; Assumptions'!D183/1000</f>
        <v>0</v>
      </c>
      <c r="S53" s="21">
        <f>'2-Data Input &amp; Assumptions'!E183/1000</f>
        <v>0</v>
      </c>
      <c r="T53" s="21">
        <f>'2-Data Input &amp; Assumptions'!F183/1000</f>
        <v>0</v>
      </c>
      <c r="U53" s="21">
        <f>'2-Data Input &amp; Assumptions'!G183/1000</f>
        <v>0</v>
      </c>
      <c r="V53" s="21">
        <f>'2-Data Input &amp; Assumptions'!H183/1000</f>
        <v>0</v>
      </c>
      <c r="W53" s="21">
        <f>'2-Data Input &amp; Assumptions'!I183/1000</f>
        <v>0</v>
      </c>
      <c r="X53" s="21">
        <f>'2-Data Input &amp; Assumptions'!J183/1000</f>
        <v>0</v>
      </c>
      <c r="Y53" s="21">
        <f>'2-Data Input &amp; Assumptions'!K183/1000</f>
        <v>0</v>
      </c>
      <c r="Z53" s="21">
        <f>'2-Data Input &amp; Assumptions'!L183/1000</f>
        <v>0</v>
      </c>
      <c r="AA53" s="21">
        <f>'2-Data Input &amp; Assumptions'!M183/1000</f>
        <v>0</v>
      </c>
      <c r="AB53" s="87">
        <f>'2-Data Input &amp; Assumptions'!N183/1000</f>
        <v>0</v>
      </c>
      <c r="AC53" s="21">
        <f>Q53*(1+'2-Data Input &amp; Assumptions'!$G225)</f>
        <v>0</v>
      </c>
      <c r="AD53" s="21">
        <f>R53*(1+'2-Data Input &amp; Assumptions'!$G225)</f>
        <v>0</v>
      </c>
      <c r="AE53" s="21">
        <f>S53*(1+'2-Data Input &amp; Assumptions'!$G225)</f>
        <v>0</v>
      </c>
      <c r="AF53" s="21">
        <f>T53*(1+'2-Data Input &amp; Assumptions'!$G225)</f>
        <v>0</v>
      </c>
      <c r="AG53" s="21">
        <f>U53*(1+'2-Data Input &amp; Assumptions'!$G225)</f>
        <v>0</v>
      </c>
      <c r="AH53" s="21">
        <f>V53*(1+'2-Data Input &amp; Assumptions'!$G225)</f>
        <v>0</v>
      </c>
      <c r="AI53" s="21">
        <f>W53*(1+'2-Data Input &amp; Assumptions'!$G225)</f>
        <v>0</v>
      </c>
      <c r="AJ53" s="21">
        <f>X53*(1+'2-Data Input &amp; Assumptions'!$G225)</f>
        <v>0</v>
      </c>
      <c r="AK53" s="21">
        <f>Y53*(1+'2-Data Input &amp; Assumptions'!$G225)</f>
        <v>0</v>
      </c>
      <c r="AL53" s="21">
        <f>Z53*(1+'2-Data Input &amp; Assumptions'!$G225)</f>
        <v>0</v>
      </c>
      <c r="AM53" s="21">
        <f>AA53*(1+'2-Data Input &amp; Assumptions'!$G225)</f>
        <v>0</v>
      </c>
      <c r="AN53" s="21">
        <f>AB53*(1+'2-Data Input &amp; Assumptions'!$G225)</f>
        <v>0</v>
      </c>
    </row>
    <row r="54" spans="2:45" x14ac:dyDescent="0.3">
      <c r="B54" s="19"/>
      <c r="C54" s="12"/>
      <c r="D54" s="20" t="str">
        <f>'2-Data Input &amp; Assumptions'!A16</f>
        <v>OTHER REV-2</v>
      </c>
      <c r="E54" s="21">
        <f>'2-Data Input &amp; Assumptions'!C141/1000</f>
        <v>0</v>
      </c>
      <c r="F54" s="21">
        <f>'2-Data Input &amp; Assumptions'!D141/1000</f>
        <v>0</v>
      </c>
      <c r="G54" s="21">
        <f>'2-Data Input &amp; Assumptions'!E141/1000</f>
        <v>0</v>
      </c>
      <c r="H54" s="21">
        <f>'2-Data Input &amp; Assumptions'!F141/1000</f>
        <v>0</v>
      </c>
      <c r="I54" s="21">
        <f>'2-Data Input &amp; Assumptions'!G141/1000</f>
        <v>0</v>
      </c>
      <c r="J54" s="21">
        <f>'2-Data Input &amp; Assumptions'!H141/1000</f>
        <v>0</v>
      </c>
      <c r="K54" s="21">
        <f>'2-Data Input &amp; Assumptions'!I141/1000</f>
        <v>0</v>
      </c>
      <c r="L54" s="21">
        <f>'2-Data Input &amp; Assumptions'!J141/1000</f>
        <v>0</v>
      </c>
      <c r="M54" s="21">
        <f>'2-Data Input &amp; Assumptions'!K141/1000</f>
        <v>0</v>
      </c>
      <c r="N54" s="21">
        <f>'2-Data Input &amp; Assumptions'!L141/1000</f>
        <v>0</v>
      </c>
      <c r="O54" s="21">
        <f>'2-Data Input &amp; Assumptions'!M141/1000</f>
        <v>0</v>
      </c>
      <c r="P54" s="87">
        <f>'2-Data Input &amp; Assumptions'!N141/1000</f>
        <v>0</v>
      </c>
      <c r="Q54" s="21">
        <f>'2-Data Input &amp; Assumptions'!C184/1000</f>
        <v>0</v>
      </c>
      <c r="R54" s="21">
        <f>'2-Data Input &amp; Assumptions'!D184/1000</f>
        <v>0</v>
      </c>
      <c r="S54" s="21">
        <f>'2-Data Input &amp; Assumptions'!E184/1000</f>
        <v>0</v>
      </c>
      <c r="T54" s="21">
        <f>'2-Data Input &amp; Assumptions'!F184/1000</f>
        <v>0</v>
      </c>
      <c r="U54" s="21">
        <f>'2-Data Input &amp; Assumptions'!G184/1000</f>
        <v>0</v>
      </c>
      <c r="V54" s="21">
        <f>'2-Data Input &amp; Assumptions'!H184/1000</f>
        <v>0</v>
      </c>
      <c r="W54" s="21">
        <f>'2-Data Input &amp; Assumptions'!I184/1000</f>
        <v>0</v>
      </c>
      <c r="X54" s="21">
        <f>'2-Data Input &amp; Assumptions'!J184/1000</f>
        <v>0</v>
      </c>
      <c r="Y54" s="21">
        <f>'2-Data Input &amp; Assumptions'!K184/1000</f>
        <v>0</v>
      </c>
      <c r="Z54" s="21">
        <f>'2-Data Input &amp; Assumptions'!L184/1000</f>
        <v>0</v>
      </c>
      <c r="AA54" s="21">
        <f>'2-Data Input &amp; Assumptions'!M184/1000</f>
        <v>0</v>
      </c>
      <c r="AB54" s="87">
        <f>'2-Data Input &amp; Assumptions'!N184/1000</f>
        <v>0</v>
      </c>
      <c r="AC54" s="21">
        <f>Q54*(1+'2-Data Input &amp; Assumptions'!$G226)</f>
        <v>0</v>
      </c>
      <c r="AD54" s="21">
        <f>R54*(1+'2-Data Input &amp; Assumptions'!$G226)</f>
        <v>0</v>
      </c>
      <c r="AE54" s="21">
        <f>S54*(1+'2-Data Input &amp; Assumptions'!$G226)</f>
        <v>0</v>
      </c>
      <c r="AF54" s="21">
        <f>T54*(1+'2-Data Input &amp; Assumptions'!$G226)</f>
        <v>0</v>
      </c>
      <c r="AG54" s="21">
        <f>U54*(1+'2-Data Input &amp; Assumptions'!$G226)</f>
        <v>0</v>
      </c>
      <c r="AH54" s="21">
        <f>V54*(1+'2-Data Input &amp; Assumptions'!$G226)</f>
        <v>0</v>
      </c>
      <c r="AI54" s="21">
        <f>W54*(1+'2-Data Input &amp; Assumptions'!$G226)</f>
        <v>0</v>
      </c>
      <c r="AJ54" s="21">
        <f>X54*(1+'2-Data Input &amp; Assumptions'!$G226)</f>
        <v>0</v>
      </c>
      <c r="AK54" s="21">
        <f>Y54*(1+'2-Data Input &amp; Assumptions'!$G226)</f>
        <v>0</v>
      </c>
      <c r="AL54" s="21">
        <f>Z54*(1+'2-Data Input &amp; Assumptions'!$G226)</f>
        <v>0</v>
      </c>
      <c r="AM54" s="21">
        <f>AA54*(1+'2-Data Input &amp; Assumptions'!$G226)</f>
        <v>0</v>
      </c>
      <c r="AN54" s="21">
        <f>AB54*(1+'2-Data Input &amp; Assumptions'!$G226)</f>
        <v>0</v>
      </c>
    </row>
    <row r="55" spans="2:45" x14ac:dyDescent="0.3">
      <c r="B55" s="19"/>
      <c r="C55" s="12"/>
      <c r="D55" s="20" t="str">
        <f>'2-Data Input &amp; Assumptions'!A17</f>
        <v>OTHER REV-3</v>
      </c>
      <c r="E55" s="21">
        <f>'2-Data Input &amp; Assumptions'!C142/1000</f>
        <v>0</v>
      </c>
      <c r="F55" s="21">
        <f>'2-Data Input &amp; Assumptions'!D142/1000</f>
        <v>0</v>
      </c>
      <c r="G55" s="21">
        <f>'2-Data Input &amp; Assumptions'!E142/1000</f>
        <v>0</v>
      </c>
      <c r="H55" s="21">
        <f>'2-Data Input &amp; Assumptions'!F142/1000</f>
        <v>0</v>
      </c>
      <c r="I55" s="21">
        <f>'2-Data Input &amp; Assumptions'!G142/1000</f>
        <v>0</v>
      </c>
      <c r="J55" s="21">
        <f>'2-Data Input &amp; Assumptions'!H142/1000</f>
        <v>0</v>
      </c>
      <c r="K55" s="21">
        <f>'2-Data Input &amp; Assumptions'!I142/1000</f>
        <v>0</v>
      </c>
      <c r="L55" s="21">
        <f>'2-Data Input &amp; Assumptions'!J142/1000</f>
        <v>0</v>
      </c>
      <c r="M55" s="21">
        <f>'2-Data Input &amp; Assumptions'!K142/1000</f>
        <v>0</v>
      </c>
      <c r="N55" s="21">
        <f>'2-Data Input &amp; Assumptions'!L142/1000</f>
        <v>0</v>
      </c>
      <c r="O55" s="21">
        <f>'2-Data Input &amp; Assumptions'!M142/1000</f>
        <v>0</v>
      </c>
      <c r="P55" s="87">
        <f>'2-Data Input &amp; Assumptions'!N142/1000</f>
        <v>0</v>
      </c>
      <c r="Q55" s="21">
        <f>'2-Data Input &amp; Assumptions'!C185/1000</f>
        <v>0</v>
      </c>
      <c r="R55" s="21">
        <f>'2-Data Input &amp; Assumptions'!D185/1000</f>
        <v>0</v>
      </c>
      <c r="S55" s="21">
        <f>'2-Data Input &amp; Assumptions'!E185/1000</f>
        <v>0</v>
      </c>
      <c r="T55" s="21">
        <f>'2-Data Input &amp; Assumptions'!F185/1000</f>
        <v>0</v>
      </c>
      <c r="U55" s="21">
        <f>'2-Data Input &amp; Assumptions'!G185/1000</f>
        <v>0</v>
      </c>
      <c r="V55" s="21">
        <f>'2-Data Input &amp; Assumptions'!H185/1000</f>
        <v>0</v>
      </c>
      <c r="W55" s="21">
        <f>'2-Data Input &amp; Assumptions'!I185/1000</f>
        <v>0</v>
      </c>
      <c r="X55" s="21">
        <f>'2-Data Input &amp; Assumptions'!J185/1000</f>
        <v>0</v>
      </c>
      <c r="Y55" s="21">
        <f>'2-Data Input &amp; Assumptions'!K185/1000</f>
        <v>0</v>
      </c>
      <c r="Z55" s="21">
        <f>'2-Data Input &amp; Assumptions'!L185/1000</f>
        <v>0</v>
      </c>
      <c r="AA55" s="21">
        <f>'2-Data Input &amp; Assumptions'!M185/1000</f>
        <v>0</v>
      </c>
      <c r="AB55" s="87">
        <f>'2-Data Input &amp; Assumptions'!N185/1000</f>
        <v>0</v>
      </c>
      <c r="AC55" s="21">
        <f>Q55*(1+'2-Data Input &amp; Assumptions'!$G227)</f>
        <v>0</v>
      </c>
      <c r="AD55" s="21">
        <f>R55*(1+'2-Data Input &amp; Assumptions'!$G227)</f>
        <v>0</v>
      </c>
      <c r="AE55" s="21">
        <f>S55*(1+'2-Data Input &amp; Assumptions'!$G227)</f>
        <v>0</v>
      </c>
      <c r="AF55" s="21">
        <f>T55*(1+'2-Data Input &amp; Assumptions'!$G227)</f>
        <v>0</v>
      </c>
      <c r="AG55" s="21">
        <f>U55*(1+'2-Data Input &amp; Assumptions'!$G227)</f>
        <v>0</v>
      </c>
      <c r="AH55" s="21">
        <f>V55*(1+'2-Data Input &amp; Assumptions'!$G227)</f>
        <v>0</v>
      </c>
      <c r="AI55" s="21">
        <f>W55*(1+'2-Data Input &amp; Assumptions'!$G227)</f>
        <v>0</v>
      </c>
      <c r="AJ55" s="21">
        <f>X55*(1+'2-Data Input &amp; Assumptions'!$G227)</f>
        <v>0</v>
      </c>
      <c r="AK55" s="21">
        <f>Y55*(1+'2-Data Input &amp; Assumptions'!$G227)</f>
        <v>0</v>
      </c>
      <c r="AL55" s="21">
        <f>Z55*(1+'2-Data Input &amp; Assumptions'!$G227)</f>
        <v>0</v>
      </c>
      <c r="AM55" s="21">
        <f>AA55*(1+'2-Data Input &amp; Assumptions'!$G227)</f>
        <v>0</v>
      </c>
      <c r="AN55" s="21">
        <f>AB55*(1+'2-Data Input &amp; Assumptions'!$G227)</f>
        <v>0</v>
      </c>
      <c r="AQ55" s="8"/>
      <c r="AR55" s="8"/>
      <c r="AS55" s="8"/>
    </row>
    <row r="56" spans="2:45" x14ac:dyDescent="0.3">
      <c r="B56" s="19"/>
      <c r="C56" s="12"/>
      <c r="D56" s="20" t="str">
        <f>'2-Data Input &amp; Assumptions'!A18</f>
        <v>OTHER REV-4</v>
      </c>
      <c r="E56" s="21">
        <f>'2-Data Input &amp; Assumptions'!C143/1000</f>
        <v>0</v>
      </c>
      <c r="F56" s="21">
        <f>'2-Data Input &amp; Assumptions'!D143/1000</f>
        <v>0</v>
      </c>
      <c r="G56" s="21">
        <f>'2-Data Input &amp; Assumptions'!E143/1000</f>
        <v>0</v>
      </c>
      <c r="H56" s="21">
        <f>'2-Data Input &amp; Assumptions'!F143/1000</f>
        <v>0</v>
      </c>
      <c r="I56" s="21">
        <f>'2-Data Input &amp; Assumptions'!G143/1000</f>
        <v>0</v>
      </c>
      <c r="J56" s="21">
        <f>'2-Data Input &amp; Assumptions'!H143/1000</f>
        <v>0</v>
      </c>
      <c r="K56" s="21">
        <f>'2-Data Input &amp; Assumptions'!I143/1000</f>
        <v>0</v>
      </c>
      <c r="L56" s="21">
        <f>'2-Data Input &amp; Assumptions'!J143/1000</f>
        <v>0</v>
      </c>
      <c r="M56" s="21">
        <f>'2-Data Input &amp; Assumptions'!K143/1000</f>
        <v>0</v>
      </c>
      <c r="N56" s="21">
        <f>'2-Data Input &amp; Assumptions'!L143/1000</f>
        <v>0</v>
      </c>
      <c r="O56" s="21">
        <f>'2-Data Input &amp; Assumptions'!M143/1000</f>
        <v>0</v>
      </c>
      <c r="P56" s="87">
        <f>'2-Data Input &amp; Assumptions'!N143/1000</f>
        <v>0</v>
      </c>
      <c r="Q56" s="21">
        <f>'2-Data Input &amp; Assumptions'!C186/1000</f>
        <v>0</v>
      </c>
      <c r="R56" s="21">
        <f>'2-Data Input &amp; Assumptions'!D186/1000</f>
        <v>0</v>
      </c>
      <c r="S56" s="21">
        <f>'2-Data Input &amp; Assumptions'!E186/1000</f>
        <v>0</v>
      </c>
      <c r="T56" s="21">
        <f>'2-Data Input &amp; Assumptions'!F186/1000</f>
        <v>0</v>
      </c>
      <c r="U56" s="21">
        <f>'2-Data Input &amp; Assumptions'!G186/1000</f>
        <v>0</v>
      </c>
      <c r="V56" s="21">
        <f>'2-Data Input &amp; Assumptions'!H186/1000</f>
        <v>0</v>
      </c>
      <c r="W56" s="21">
        <f>'2-Data Input &amp; Assumptions'!I186/1000</f>
        <v>0</v>
      </c>
      <c r="X56" s="21">
        <f>'2-Data Input &amp; Assumptions'!J186/1000</f>
        <v>0</v>
      </c>
      <c r="Y56" s="21">
        <f>'2-Data Input &amp; Assumptions'!K186/1000</f>
        <v>0</v>
      </c>
      <c r="Z56" s="21">
        <f>'2-Data Input &amp; Assumptions'!L186/1000</f>
        <v>0</v>
      </c>
      <c r="AA56" s="21">
        <f>'2-Data Input &amp; Assumptions'!M186/1000</f>
        <v>0</v>
      </c>
      <c r="AB56" s="87">
        <f>'2-Data Input &amp; Assumptions'!N186/1000</f>
        <v>0</v>
      </c>
      <c r="AC56" s="21">
        <f>Q56*(1+'2-Data Input &amp; Assumptions'!$G228)</f>
        <v>0</v>
      </c>
      <c r="AD56" s="21">
        <f>R56*(1+'2-Data Input &amp; Assumptions'!$G228)</f>
        <v>0</v>
      </c>
      <c r="AE56" s="21">
        <f>S56*(1+'2-Data Input &amp; Assumptions'!$G228)</f>
        <v>0</v>
      </c>
      <c r="AF56" s="21">
        <f>T56*(1+'2-Data Input &amp; Assumptions'!$G228)</f>
        <v>0</v>
      </c>
      <c r="AG56" s="21">
        <f>U56*(1+'2-Data Input &amp; Assumptions'!$G228)</f>
        <v>0</v>
      </c>
      <c r="AH56" s="21">
        <f>V56*(1+'2-Data Input &amp; Assumptions'!$G228)</f>
        <v>0</v>
      </c>
      <c r="AI56" s="21">
        <f>W56*(1+'2-Data Input &amp; Assumptions'!$G228)</f>
        <v>0</v>
      </c>
      <c r="AJ56" s="21">
        <f>X56*(1+'2-Data Input &amp; Assumptions'!$G228)</f>
        <v>0</v>
      </c>
      <c r="AK56" s="21">
        <f>Y56*(1+'2-Data Input &amp; Assumptions'!$G228)</f>
        <v>0</v>
      </c>
      <c r="AL56" s="21">
        <f>Z56*(1+'2-Data Input &amp; Assumptions'!$G228)</f>
        <v>0</v>
      </c>
      <c r="AM56" s="21">
        <f>AA56*(1+'2-Data Input &amp; Assumptions'!$G228)</f>
        <v>0</v>
      </c>
      <c r="AN56" s="21">
        <f>AB56*(1+'2-Data Input &amp; Assumptions'!$G228)</f>
        <v>0</v>
      </c>
      <c r="AQ56" s="8"/>
      <c r="AR56" s="8"/>
      <c r="AS56" s="8"/>
    </row>
    <row r="57" spans="2:45" x14ac:dyDescent="0.3">
      <c r="B57" s="19"/>
      <c r="C57" s="12"/>
      <c r="D57" s="20" t="str">
        <f>'2-Data Input &amp; Assumptions'!A19</f>
        <v>OTHER REV-5</v>
      </c>
      <c r="E57" s="21">
        <f>'2-Data Input &amp; Assumptions'!C144/1000</f>
        <v>0</v>
      </c>
      <c r="F57" s="21">
        <f>'2-Data Input &amp; Assumptions'!D144/1000</f>
        <v>0</v>
      </c>
      <c r="G57" s="21">
        <f>'2-Data Input &amp; Assumptions'!E144/1000</f>
        <v>0</v>
      </c>
      <c r="H57" s="21">
        <f>'2-Data Input &amp; Assumptions'!F144/1000</f>
        <v>0</v>
      </c>
      <c r="I57" s="21">
        <f>'2-Data Input &amp; Assumptions'!G144/1000</f>
        <v>0</v>
      </c>
      <c r="J57" s="21">
        <f>'2-Data Input &amp; Assumptions'!H144/1000</f>
        <v>0</v>
      </c>
      <c r="K57" s="21">
        <f>'2-Data Input &amp; Assumptions'!I144/1000</f>
        <v>0</v>
      </c>
      <c r="L57" s="21">
        <f>'2-Data Input &amp; Assumptions'!J144/1000</f>
        <v>0</v>
      </c>
      <c r="M57" s="21">
        <f>'2-Data Input &amp; Assumptions'!K144/1000</f>
        <v>0</v>
      </c>
      <c r="N57" s="21">
        <f>'2-Data Input &amp; Assumptions'!L144/1000</f>
        <v>0</v>
      </c>
      <c r="O57" s="21">
        <f>'2-Data Input &amp; Assumptions'!M144/1000</f>
        <v>0</v>
      </c>
      <c r="P57" s="87">
        <f>'2-Data Input &amp; Assumptions'!N144/1000</f>
        <v>0</v>
      </c>
      <c r="Q57" s="21">
        <f>'2-Data Input &amp; Assumptions'!C187/1000</f>
        <v>0</v>
      </c>
      <c r="R57" s="21">
        <f>'2-Data Input &amp; Assumptions'!D187/1000</f>
        <v>0</v>
      </c>
      <c r="S57" s="21">
        <f>'2-Data Input &amp; Assumptions'!E187/1000</f>
        <v>0</v>
      </c>
      <c r="T57" s="21">
        <f>'2-Data Input &amp; Assumptions'!F187/1000</f>
        <v>0</v>
      </c>
      <c r="U57" s="21">
        <f>'2-Data Input &amp; Assumptions'!G187/1000</f>
        <v>0</v>
      </c>
      <c r="V57" s="21">
        <f>'2-Data Input &amp; Assumptions'!H187/1000</f>
        <v>0</v>
      </c>
      <c r="W57" s="21">
        <f>'2-Data Input &amp; Assumptions'!I187/1000</f>
        <v>0</v>
      </c>
      <c r="X57" s="21">
        <f>'2-Data Input &amp; Assumptions'!J187/1000</f>
        <v>0</v>
      </c>
      <c r="Y57" s="21">
        <f>'2-Data Input &amp; Assumptions'!K187/1000</f>
        <v>0</v>
      </c>
      <c r="Z57" s="21">
        <f>'2-Data Input &amp; Assumptions'!L187/1000</f>
        <v>0</v>
      </c>
      <c r="AA57" s="21">
        <f>'2-Data Input &amp; Assumptions'!M187/1000</f>
        <v>0</v>
      </c>
      <c r="AB57" s="87">
        <f>'2-Data Input &amp; Assumptions'!N187/1000</f>
        <v>0</v>
      </c>
      <c r="AC57" s="21">
        <f>Q57*(1+'2-Data Input &amp; Assumptions'!$G229)</f>
        <v>0</v>
      </c>
      <c r="AD57" s="21">
        <f>R57*(1+'2-Data Input &amp; Assumptions'!$G229)</f>
        <v>0</v>
      </c>
      <c r="AE57" s="21">
        <f>S57*(1+'2-Data Input &amp; Assumptions'!$G229)</f>
        <v>0</v>
      </c>
      <c r="AF57" s="21">
        <f>T57*(1+'2-Data Input &amp; Assumptions'!$G229)</f>
        <v>0</v>
      </c>
      <c r="AG57" s="21">
        <f>U57*(1+'2-Data Input &amp; Assumptions'!$G229)</f>
        <v>0</v>
      </c>
      <c r="AH57" s="21">
        <f>V57*(1+'2-Data Input &amp; Assumptions'!$G229)</f>
        <v>0</v>
      </c>
      <c r="AI57" s="21">
        <f>W57*(1+'2-Data Input &amp; Assumptions'!$G229)</f>
        <v>0</v>
      </c>
      <c r="AJ57" s="21">
        <f>X57*(1+'2-Data Input &amp; Assumptions'!$G229)</f>
        <v>0</v>
      </c>
      <c r="AK57" s="21">
        <f>Y57*(1+'2-Data Input &amp; Assumptions'!$G229)</f>
        <v>0</v>
      </c>
      <c r="AL57" s="21">
        <f>Z57*(1+'2-Data Input &amp; Assumptions'!$G229)</f>
        <v>0</v>
      </c>
      <c r="AM57" s="21">
        <f>AA57*(1+'2-Data Input &amp; Assumptions'!$G229)</f>
        <v>0</v>
      </c>
      <c r="AN57" s="21">
        <f>AB57*(1+'2-Data Input &amp; Assumptions'!$G229)</f>
        <v>0</v>
      </c>
      <c r="AQ57" s="8"/>
      <c r="AR57" s="8"/>
      <c r="AS57" s="8"/>
    </row>
    <row r="58" spans="2:45" x14ac:dyDescent="0.3">
      <c r="B58" s="19"/>
      <c r="C58" s="12"/>
      <c r="D58" s="20" t="str">
        <f>'2-Data Input &amp; Assumptions'!A20</f>
        <v>OTHER REV-6</v>
      </c>
      <c r="E58" s="21">
        <f>'2-Data Input &amp; Assumptions'!C145/1000</f>
        <v>0</v>
      </c>
      <c r="F58" s="21">
        <f>'2-Data Input &amp; Assumptions'!D145/1000</f>
        <v>0</v>
      </c>
      <c r="G58" s="21">
        <f>'2-Data Input &amp; Assumptions'!E145/1000</f>
        <v>0</v>
      </c>
      <c r="H58" s="21">
        <f>'2-Data Input &amp; Assumptions'!F145/1000</f>
        <v>0</v>
      </c>
      <c r="I58" s="21">
        <f>'2-Data Input &amp; Assumptions'!G145/1000</f>
        <v>0</v>
      </c>
      <c r="J58" s="21">
        <f>'2-Data Input &amp; Assumptions'!H145/1000</f>
        <v>0</v>
      </c>
      <c r="K58" s="21">
        <f>'2-Data Input &amp; Assumptions'!I145/1000</f>
        <v>0</v>
      </c>
      <c r="L58" s="21">
        <f>'2-Data Input &amp; Assumptions'!J145/1000</f>
        <v>0</v>
      </c>
      <c r="M58" s="21">
        <f>'2-Data Input &amp; Assumptions'!K145/1000</f>
        <v>0</v>
      </c>
      <c r="N58" s="21">
        <f>'2-Data Input &amp; Assumptions'!L145/1000</f>
        <v>0</v>
      </c>
      <c r="O58" s="21">
        <f>'2-Data Input &amp; Assumptions'!M145/1000</f>
        <v>0</v>
      </c>
      <c r="P58" s="87">
        <f>'2-Data Input &amp; Assumptions'!N145/1000</f>
        <v>0</v>
      </c>
      <c r="Q58" s="21">
        <f>'2-Data Input &amp; Assumptions'!C188/1000</f>
        <v>0</v>
      </c>
      <c r="R58" s="21">
        <f>'2-Data Input &amp; Assumptions'!D188/1000</f>
        <v>0</v>
      </c>
      <c r="S58" s="21">
        <f>'2-Data Input &amp; Assumptions'!E188/1000</f>
        <v>0</v>
      </c>
      <c r="T58" s="21">
        <f>'2-Data Input &amp; Assumptions'!F188/1000</f>
        <v>0</v>
      </c>
      <c r="U58" s="21">
        <f>'2-Data Input &amp; Assumptions'!G188/1000</f>
        <v>0</v>
      </c>
      <c r="V58" s="21">
        <f>'2-Data Input &amp; Assumptions'!H188/1000</f>
        <v>0</v>
      </c>
      <c r="W58" s="21">
        <f>'2-Data Input &amp; Assumptions'!I188/1000</f>
        <v>0</v>
      </c>
      <c r="X58" s="21">
        <f>'2-Data Input &amp; Assumptions'!J188/1000</f>
        <v>0</v>
      </c>
      <c r="Y58" s="21">
        <f>'2-Data Input &amp; Assumptions'!K188/1000</f>
        <v>0</v>
      </c>
      <c r="Z58" s="21">
        <f>'2-Data Input &amp; Assumptions'!L188/1000</f>
        <v>0</v>
      </c>
      <c r="AA58" s="21">
        <f>'2-Data Input &amp; Assumptions'!M188/1000</f>
        <v>0</v>
      </c>
      <c r="AB58" s="87">
        <f>'2-Data Input &amp; Assumptions'!N188/1000</f>
        <v>0</v>
      </c>
      <c r="AC58" s="21">
        <f>Q58*(1+'2-Data Input &amp; Assumptions'!$G230)</f>
        <v>0</v>
      </c>
      <c r="AD58" s="21">
        <f>R58*(1+'2-Data Input &amp; Assumptions'!$G230)</f>
        <v>0</v>
      </c>
      <c r="AE58" s="21">
        <f>S58*(1+'2-Data Input &amp; Assumptions'!$G230)</f>
        <v>0</v>
      </c>
      <c r="AF58" s="21">
        <f>T58*(1+'2-Data Input &amp; Assumptions'!$G230)</f>
        <v>0</v>
      </c>
      <c r="AG58" s="21">
        <f>U58*(1+'2-Data Input &amp; Assumptions'!$G230)</f>
        <v>0</v>
      </c>
      <c r="AH58" s="21">
        <f>V58*(1+'2-Data Input &amp; Assumptions'!$G230)</f>
        <v>0</v>
      </c>
      <c r="AI58" s="21">
        <f>W58*(1+'2-Data Input &amp; Assumptions'!$G230)</f>
        <v>0</v>
      </c>
      <c r="AJ58" s="21">
        <f>X58*(1+'2-Data Input &amp; Assumptions'!$G230)</f>
        <v>0</v>
      </c>
      <c r="AK58" s="21">
        <f>Y58*(1+'2-Data Input &amp; Assumptions'!$G230)</f>
        <v>0</v>
      </c>
      <c r="AL58" s="21">
        <f>Z58*(1+'2-Data Input &amp; Assumptions'!$G230)</f>
        <v>0</v>
      </c>
      <c r="AM58" s="21">
        <f>AA58*(1+'2-Data Input &amp; Assumptions'!$G230)</f>
        <v>0</v>
      </c>
      <c r="AN58" s="21">
        <f>AB58*(1+'2-Data Input &amp; Assumptions'!$G230)</f>
        <v>0</v>
      </c>
      <c r="AQ58" s="8"/>
      <c r="AR58" s="8"/>
      <c r="AS58" s="8"/>
    </row>
    <row r="59" spans="2:45" x14ac:dyDescent="0.3">
      <c r="B59" s="19"/>
      <c r="C59" s="12"/>
      <c r="D59" s="20" t="str">
        <f>'2-Data Input &amp; Assumptions'!A21</f>
        <v>OTHER REV-7</v>
      </c>
      <c r="E59" s="21">
        <f>'2-Data Input &amp; Assumptions'!C146/1000</f>
        <v>0</v>
      </c>
      <c r="F59" s="21">
        <f>'2-Data Input &amp; Assumptions'!D146/1000</f>
        <v>0</v>
      </c>
      <c r="G59" s="21">
        <f>'2-Data Input &amp; Assumptions'!E146/1000</f>
        <v>0</v>
      </c>
      <c r="H59" s="21">
        <f>'2-Data Input &amp; Assumptions'!F146/1000</f>
        <v>0</v>
      </c>
      <c r="I59" s="21">
        <f>'2-Data Input &amp; Assumptions'!G146/1000</f>
        <v>0</v>
      </c>
      <c r="J59" s="21">
        <f>'2-Data Input &amp; Assumptions'!H146/1000</f>
        <v>0</v>
      </c>
      <c r="K59" s="21">
        <f>'2-Data Input &amp; Assumptions'!I146/1000</f>
        <v>0</v>
      </c>
      <c r="L59" s="21">
        <f>'2-Data Input &amp; Assumptions'!J146/1000</f>
        <v>0</v>
      </c>
      <c r="M59" s="21">
        <f>'2-Data Input &amp; Assumptions'!K146/1000</f>
        <v>0</v>
      </c>
      <c r="N59" s="21">
        <f>'2-Data Input &amp; Assumptions'!L146/1000</f>
        <v>0</v>
      </c>
      <c r="O59" s="21">
        <f>'2-Data Input &amp; Assumptions'!M146/1000</f>
        <v>0</v>
      </c>
      <c r="P59" s="87">
        <f>'2-Data Input &amp; Assumptions'!N146/1000</f>
        <v>0</v>
      </c>
      <c r="Q59" s="21">
        <f>'2-Data Input &amp; Assumptions'!C189/1000</f>
        <v>0</v>
      </c>
      <c r="R59" s="21">
        <f>'2-Data Input &amp; Assumptions'!D189/1000</f>
        <v>0</v>
      </c>
      <c r="S59" s="21">
        <f>'2-Data Input &amp; Assumptions'!E189/1000</f>
        <v>0</v>
      </c>
      <c r="T59" s="21">
        <f>'2-Data Input &amp; Assumptions'!F189/1000</f>
        <v>0</v>
      </c>
      <c r="U59" s="21">
        <f>'2-Data Input &amp; Assumptions'!G189/1000</f>
        <v>0</v>
      </c>
      <c r="V59" s="21">
        <f>'2-Data Input &amp; Assumptions'!H189/1000</f>
        <v>0</v>
      </c>
      <c r="W59" s="21">
        <f>'2-Data Input &amp; Assumptions'!I189/1000</f>
        <v>0</v>
      </c>
      <c r="X59" s="21">
        <f>'2-Data Input &amp; Assumptions'!J189/1000</f>
        <v>0</v>
      </c>
      <c r="Y59" s="21">
        <f>'2-Data Input &amp; Assumptions'!K189/1000</f>
        <v>0</v>
      </c>
      <c r="Z59" s="21">
        <f>'2-Data Input &amp; Assumptions'!L189/1000</f>
        <v>0</v>
      </c>
      <c r="AA59" s="21">
        <f>'2-Data Input &amp; Assumptions'!M189/1000</f>
        <v>0</v>
      </c>
      <c r="AB59" s="87">
        <f>'2-Data Input &amp; Assumptions'!N189/1000</f>
        <v>0</v>
      </c>
      <c r="AC59" s="21">
        <f>Q59*(1+'2-Data Input &amp; Assumptions'!$G231)</f>
        <v>0</v>
      </c>
      <c r="AD59" s="21">
        <f>R59*(1+'2-Data Input &amp; Assumptions'!$G231)</f>
        <v>0</v>
      </c>
      <c r="AE59" s="21">
        <f>S59*(1+'2-Data Input &amp; Assumptions'!$G231)</f>
        <v>0</v>
      </c>
      <c r="AF59" s="21">
        <f>T59*(1+'2-Data Input &amp; Assumptions'!$G231)</f>
        <v>0</v>
      </c>
      <c r="AG59" s="21">
        <f>U59*(1+'2-Data Input &amp; Assumptions'!$G231)</f>
        <v>0</v>
      </c>
      <c r="AH59" s="21">
        <f>V59*(1+'2-Data Input &amp; Assumptions'!$G231)</f>
        <v>0</v>
      </c>
      <c r="AI59" s="21">
        <f>W59*(1+'2-Data Input &amp; Assumptions'!$G231)</f>
        <v>0</v>
      </c>
      <c r="AJ59" s="21">
        <f>X59*(1+'2-Data Input &amp; Assumptions'!$G231)</f>
        <v>0</v>
      </c>
      <c r="AK59" s="21">
        <f>Y59*(1+'2-Data Input &amp; Assumptions'!$G231)</f>
        <v>0</v>
      </c>
      <c r="AL59" s="21">
        <f>Z59*(1+'2-Data Input &amp; Assumptions'!$G231)</f>
        <v>0</v>
      </c>
      <c r="AM59" s="21">
        <f>AA59*(1+'2-Data Input &amp; Assumptions'!$G231)</f>
        <v>0</v>
      </c>
      <c r="AN59" s="21">
        <f>AB59*(1+'2-Data Input &amp; Assumptions'!$G231)</f>
        <v>0</v>
      </c>
      <c r="AQ59" s="8"/>
      <c r="AR59" s="8"/>
      <c r="AS59" s="8"/>
    </row>
    <row r="60" spans="2:45" x14ac:dyDescent="0.3">
      <c r="B60" s="19"/>
      <c r="C60" s="12"/>
      <c r="D60" s="20" t="str">
        <f>'2-Data Input &amp; Assumptions'!A22</f>
        <v>OTHER REV-8</v>
      </c>
      <c r="E60" s="21">
        <f>'2-Data Input &amp; Assumptions'!C147/1000</f>
        <v>0</v>
      </c>
      <c r="F60" s="21">
        <f>'2-Data Input &amp; Assumptions'!D147/1000</f>
        <v>0</v>
      </c>
      <c r="G60" s="21">
        <f>'2-Data Input &amp; Assumptions'!E147/1000</f>
        <v>0</v>
      </c>
      <c r="H60" s="21">
        <f>'2-Data Input &amp; Assumptions'!F147/1000</f>
        <v>0</v>
      </c>
      <c r="I60" s="21">
        <f>'2-Data Input &amp; Assumptions'!G147/1000</f>
        <v>0</v>
      </c>
      <c r="J60" s="21">
        <f>'2-Data Input &amp; Assumptions'!H147/1000</f>
        <v>0</v>
      </c>
      <c r="K60" s="21">
        <f>'2-Data Input &amp; Assumptions'!I147/1000</f>
        <v>0</v>
      </c>
      <c r="L60" s="21">
        <f>'2-Data Input &amp; Assumptions'!J147/1000</f>
        <v>0</v>
      </c>
      <c r="M60" s="21">
        <f>'2-Data Input &amp; Assumptions'!K147/1000</f>
        <v>0</v>
      </c>
      <c r="N60" s="21">
        <f>'2-Data Input &amp; Assumptions'!L147/1000</f>
        <v>0</v>
      </c>
      <c r="O60" s="21">
        <f>'2-Data Input &amp; Assumptions'!M147/1000</f>
        <v>0</v>
      </c>
      <c r="P60" s="87">
        <f>'2-Data Input &amp; Assumptions'!N147/1000</f>
        <v>0</v>
      </c>
      <c r="Q60" s="21">
        <f>'2-Data Input &amp; Assumptions'!C190/1000</f>
        <v>0</v>
      </c>
      <c r="R60" s="21">
        <f>'2-Data Input &amp; Assumptions'!D190/1000</f>
        <v>0</v>
      </c>
      <c r="S60" s="21">
        <f>'2-Data Input &amp; Assumptions'!E190/1000</f>
        <v>0</v>
      </c>
      <c r="T60" s="21">
        <f>'2-Data Input &amp; Assumptions'!F190/1000</f>
        <v>0</v>
      </c>
      <c r="U60" s="21">
        <f>'2-Data Input &amp; Assumptions'!G190/1000</f>
        <v>0</v>
      </c>
      <c r="V60" s="21">
        <f>'2-Data Input &amp; Assumptions'!H190/1000</f>
        <v>0</v>
      </c>
      <c r="W60" s="21">
        <f>'2-Data Input &amp; Assumptions'!I190/1000</f>
        <v>0</v>
      </c>
      <c r="X60" s="21">
        <f>'2-Data Input &amp; Assumptions'!J190/1000</f>
        <v>0</v>
      </c>
      <c r="Y60" s="21">
        <f>'2-Data Input &amp; Assumptions'!K190/1000</f>
        <v>0</v>
      </c>
      <c r="Z60" s="21">
        <f>'2-Data Input &amp; Assumptions'!L190/1000</f>
        <v>0</v>
      </c>
      <c r="AA60" s="21">
        <f>'2-Data Input &amp; Assumptions'!M190/1000</f>
        <v>0</v>
      </c>
      <c r="AB60" s="87">
        <f>'2-Data Input &amp; Assumptions'!N190/1000</f>
        <v>0</v>
      </c>
      <c r="AC60" s="21">
        <f>Q60*(1+'2-Data Input &amp; Assumptions'!$G232)</f>
        <v>0</v>
      </c>
      <c r="AD60" s="21">
        <f>R60*(1+'2-Data Input &amp; Assumptions'!$G232)</f>
        <v>0</v>
      </c>
      <c r="AE60" s="21">
        <f>S60*(1+'2-Data Input &amp; Assumptions'!$G232)</f>
        <v>0</v>
      </c>
      <c r="AF60" s="21">
        <f>T60*(1+'2-Data Input &amp; Assumptions'!$G232)</f>
        <v>0</v>
      </c>
      <c r="AG60" s="21">
        <f>U60*(1+'2-Data Input &amp; Assumptions'!$G232)</f>
        <v>0</v>
      </c>
      <c r="AH60" s="21">
        <f>V60*(1+'2-Data Input &amp; Assumptions'!$G232)</f>
        <v>0</v>
      </c>
      <c r="AI60" s="21">
        <f>W60*(1+'2-Data Input &amp; Assumptions'!$G232)</f>
        <v>0</v>
      </c>
      <c r="AJ60" s="21">
        <f>X60*(1+'2-Data Input &amp; Assumptions'!$G232)</f>
        <v>0</v>
      </c>
      <c r="AK60" s="21">
        <f>Y60*(1+'2-Data Input &amp; Assumptions'!$G232)</f>
        <v>0</v>
      </c>
      <c r="AL60" s="21">
        <f>Z60*(1+'2-Data Input &amp; Assumptions'!$G232)</f>
        <v>0</v>
      </c>
      <c r="AM60" s="21">
        <f>AA60*(1+'2-Data Input &amp; Assumptions'!$G232)</f>
        <v>0</v>
      </c>
      <c r="AN60" s="21">
        <f>AB60*(1+'2-Data Input &amp; Assumptions'!$G232)</f>
        <v>0</v>
      </c>
      <c r="AQ60" s="8"/>
      <c r="AR60" s="8"/>
      <c r="AS60" s="8"/>
    </row>
    <row r="61" spans="2:45" x14ac:dyDescent="0.3">
      <c r="B61" s="19"/>
      <c r="C61" s="12"/>
      <c r="D61" s="20" t="str">
        <f>'2-Data Input &amp; Assumptions'!A23</f>
        <v>OTHER REV-9</v>
      </c>
      <c r="E61" s="21">
        <f>'2-Data Input &amp; Assumptions'!C148/1000</f>
        <v>0</v>
      </c>
      <c r="F61" s="21">
        <f>'2-Data Input &amp; Assumptions'!D148/1000</f>
        <v>0</v>
      </c>
      <c r="G61" s="21">
        <f>'2-Data Input &amp; Assumptions'!E148/1000</f>
        <v>0</v>
      </c>
      <c r="H61" s="21">
        <f>'2-Data Input &amp; Assumptions'!F148/1000</f>
        <v>0</v>
      </c>
      <c r="I61" s="21">
        <f>'2-Data Input &amp; Assumptions'!G148/1000</f>
        <v>0</v>
      </c>
      <c r="J61" s="21">
        <f>'2-Data Input &amp; Assumptions'!H148/1000</f>
        <v>0</v>
      </c>
      <c r="K61" s="21">
        <f>'2-Data Input &amp; Assumptions'!I148/1000</f>
        <v>0</v>
      </c>
      <c r="L61" s="21">
        <f>'2-Data Input &amp; Assumptions'!J148/1000</f>
        <v>0</v>
      </c>
      <c r="M61" s="21">
        <f>'2-Data Input &amp; Assumptions'!K148/1000</f>
        <v>0</v>
      </c>
      <c r="N61" s="21">
        <f>'2-Data Input &amp; Assumptions'!L148/1000</f>
        <v>0</v>
      </c>
      <c r="O61" s="21">
        <f>'2-Data Input &amp; Assumptions'!M148/1000</f>
        <v>0</v>
      </c>
      <c r="P61" s="87">
        <f>'2-Data Input &amp; Assumptions'!N148/1000</f>
        <v>0</v>
      </c>
      <c r="Q61" s="21">
        <f>'2-Data Input &amp; Assumptions'!C191/1000</f>
        <v>0</v>
      </c>
      <c r="R61" s="21">
        <f>'2-Data Input &amp; Assumptions'!D191/1000</f>
        <v>0</v>
      </c>
      <c r="S61" s="21">
        <f>'2-Data Input &amp; Assumptions'!E191/1000</f>
        <v>0</v>
      </c>
      <c r="T61" s="21">
        <f>'2-Data Input &amp; Assumptions'!F191/1000</f>
        <v>0</v>
      </c>
      <c r="U61" s="21">
        <f>'2-Data Input &amp; Assumptions'!G191/1000</f>
        <v>0</v>
      </c>
      <c r="V61" s="21">
        <f>'2-Data Input &amp; Assumptions'!H191/1000</f>
        <v>0</v>
      </c>
      <c r="W61" s="21">
        <f>'2-Data Input &amp; Assumptions'!I191/1000</f>
        <v>0</v>
      </c>
      <c r="X61" s="21">
        <f>'2-Data Input &amp; Assumptions'!J191/1000</f>
        <v>0</v>
      </c>
      <c r="Y61" s="21">
        <f>'2-Data Input &amp; Assumptions'!K191/1000</f>
        <v>0</v>
      </c>
      <c r="Z61" s="21">
        <f>'2-Data Input &amp; Assumptions'!L191/1000</f>
        <v>0</v>
      </c>
      <c r="AA61" s="21">
        <f>'2-Data Input &amp; Assumptions'!M191/1000</f>
        <v>0</v>
      </c>
      <c r="AB61" s="87">
        <f>'2-Data Input &amp; Assumptions'!N191/1000</f>
        <v>0</v>
      </c>
      <c r="AC61" s="21">
        <f>Q61*(1+'2-Data Input &amp; Assumptions'!$G233)</f>
        <v>0</v>
      </c>
      <c r="AD61" s="21">
        <f>R61*(1+'2-Data Input &amp; Assumptions'!$G233)</f>
        <v>0</v>
      </c>
      <c r="AE61" s="21">
        <f>S61*(1+'2-Data Input &amp; Assumptions'!$G233)</f>
        <v>0</v>
      </c>
      <c r="AF61" s="21">
        <f>T61*(1+'2-Data Input &amp; Assumptions'!$G233)</f>
        <v>0</v>
      </c>
      <c r="AG61" s="21">
        <f>U61*(1+'2-Data Input &amp; Assumptions'!$G233)</f>
        <v>0</v>
      </c>
      <c r="AH61" s="21">
        <f>V61*(1+'2-Data Input &amp; Assumptions'!$G233)</f>
        <v>0</v>
      </c>
      <c r="AI61" s="21">
        <f>W61*(1+'2-Data Input &amp; Assumptions'!$G233)</f>
        <v>0</v>
      </c>
      <c r="AJ61" s="21">
        <f>X61*(1+'2-Data Input &amp; Assumptions'!$G233)</f>
        <v>0</v>
      </c>
      <c r="AK61" s="21">
        <f>Y61*(1+'2-Data Input &amp; Assumptions'!$G233)</f>
        <v>0</v>
      </c>
      <c r="AL61" s="21">
        <f>Z61*(1+'2-Data Input &amp; Assumptions'!$G233)</f>
        <v>0</v>
      </c>
      <c r="AM61" s="21">
        <f>AA61*(1+'2-Data Input &amp; Assumptions'!$G233)</f>
        <v>0</v>
      </c>
      <c r="AN61" s="21">
        <f>AB61*(1+'2-Data Input &amp; Assumptions'!$G233)</f>
        <v>0</v>
      </c>
      <c r="AQ61" s="8"/>
      <c r="AR61" s="8"/>
      <c r="AS61" s="8"/>
    </row>
    <row r="62" spans="2:45" x14ac:dyDescent="0.3">
      <c r="B62" s="19"/>
      <c r="C62" s="12"/>
      <c r="D62" s="20" t="str">
        <f>'2-Data Input &amp; Assumptions'!A24</f>
        <v>OTHER REV-10</v>
      </c>
      <c r="E62" s="21">
        <f>'2-Data Input &amp; Assumptions'!C149/1000</f>
        <v>0</v>
      </c>
      <c r="F62" s="21">
        <f>'2-Data Input &amp; Assumptions'!D149/1000</f>
        <v>0</v>
      </c>
      <c r="G62" s="21">
        <f>'2-Data Input &amp; Assumptions'!E149/1000</f>
        <v>0</v>
      </c>
      <c r="H62" s="21">
        <f>'2-Data Input &amp; Assumptions'!F149/1000</f>
        <v>0</v>
      </c>
      <c r="I62" s="21">
        <f>'2-Data Input &amp; Assumptions'!G149/1000</f>
        <v>0</v>
      </c>
      <c r="J62" s="21">
        <f>'2-Data Input &amp; Assumptions'!H149/1000</f>
        <v>0</v>
      </c>
      <c r="K62" s="21">
        <f>'2-Data Input &amp; Assumptions'!I149/1000</f>
        <v>0</v>
      </c>
      <c r="L62" s="21">
        <f>'2-Data Input &amp; Assumptions'!J149/1000</f>
        <v>0</v>
      </c>
      <c r="M62" s="21">
        <f>'2-Data Input &amp; Assumptions'!K149/1000</f>
        <v>0</v>
      </c>
      <c r="N62" s="21">
        <f>'2-Data Input &amp; Assumptions'!L149/1000</f>
        <v>0</v>
      </c>
      <c r="O62" s="21">
        <f>'2-Data Input &amp; Assumptions'!M149/1000</f>
        <v>0</v>
      </c>
      <c r="P62" s="87">
        <f>'2-Data Input &amp; Assumptions'!N149/1000</f>
        <v>0</v>
      </c>
      <c r="Q62" s="21">
        <f>'2-Data Input &amp; Assumptions'!C192/1000</f>
        <v>0</v>
      </c>
      <c r="R62" s="21">
        <f>'2-Data Input &amp; Assumptions'!D192/1000</f>
        <v>0</v>
      </c>
      <c r="S62" s="21">
        <f>'2-Data Input &amp; Assumptions'!E192/1000</f>
        <v>0</v>
      </c>
      <c r="T62" s="21">
        <f>'2-Data Input &amp; Assumptions'!F192/1000</f>
        <v>0</v>
      </c>
      <c r="U62" s="21">
        <f>'2-Data Input &amp; Assumptions'!G192/1000</f>
        <v>0</v>
      </c>
      <c r="V62" s="21">
        <f>'2-Data Input &amp; Assumptions'!H192/1000</f>
        <v>0</v>
      </c>
      <c r="W62" s="21">
        <f>'2-Data Input &amp; Assumptions'!I192/1000</f>
        <v>0</v>
      </c>
      <c r="X62" s="21">
        <f>'2-Data Input &amp; Assumptions'!J192/1000</f>
        <v>0</v>
      </c>
      <c r="Y62" s="21">
        <f>'2-Data Input &amp; Assumptions'!K192/1000</f>
        <v>0</v>
      </c>
      <c r="Z62" s="21">
        <f>'2-Data Input &amp; Assumptions'!L192/1000</f>
        <v>0</v>
      </c>
      <c r="AA62" s="21">
        <f>'2-Data Input &amp; Assumptions'!M192/1000</f>
        <v>0</v>
      </c>
      <c r="AB62" s="87">
        <f>'2-Data Input &amp; Assumptions'!N192/1000</f>
        <v>0</v>
      </c>
      <c r="AC62" s="21">
        <f>Q62*(1+'2-Data Input &amp; Assumptions'!$G234)</f>
        <v>0</v>
      </c>
      <c r="AD62" s="21">
        <f>R62*(1+'2-Data Input &amp; Assumptions'!$G234)</f>
        <v>0</v>
      </c>
      <c r="AE62" s="21">
        <f>S62*(1+'2-Data Input &amp; Assumptions'!$G234)</f>
        <v>0</v>
      </c>
      <c r="AF62" s="21">
        <f>T62*(1+'2-Data Input &amp; Assumptions'!$G234)</f>
        <v>0</v>
      </c>
      <c r="AG62" s="21">
        <f>U62*(1+'2-Data Input &amp; Assumptions'!$G234)</f>
        <v>0</v>
      </c>
      <c r="AH62" s="21">
        <f>V62*(1+'2-Data Input &amp; Assumptions'!$G234)</f>
        <v>0</v>
      </c>
      <c r="AI62" s="21">
        <f>W62*(1+'2-Data Input &amp; Assumptions'!$G234)</f>
        <v>0</v>
      </c>
      <c r="AJ62" s="21">
        <f>X62*(1+'2-Data Input &amp; Assumptions'!$G234)</f>
        <v>0</v>
      </c>
      <c r="AK62" s="21">
        <f>Y62*(1+'2-Data Input &amp; Assumptions'!$G234)</f>
        <v>0</v>
      </c>
      <c r="AL62" s="21">
        <f>Z62*(1+'2-Data Input &amp; Assumptions'!$G234)</f>
        <v>0</v>
      </c>
      <c r="AM62" s="21">
        <f>AA62*(1+'2-Data Input &amp; Assumptions'!$G234)</f>
        <v>0</v>
      </c>
      <c r="AN62" s="21">
        <f>AB62*(1+'2-Data Input &amp; Assumptions'!$G234)</f>
        <v>0</v>
      </c>
      <c r="AQ62" s="8"/>
      <c r="AR62" s="8"/>
      <c r="AS62" s="8"/>
    </row>
    <row r="63" spans="2:45" x14ac:dyDescent="0.3">
      <c r="B63" s="19"/>
      <c r="C63" s="12"/>
      <c r="D63" s="20" t="str">
        <f>'2-Data Input &amp; Assumptions'!A25</f>
        <v>OTHER REV-11</v>
      </c>
      <c r="E63" s="21">
        <f>'2-Data Input &amp; Assumptions'!C150/1000</f>
        <v>0</v>
      </c>
      <c r="F63" s="21">
        <f>'2-Data Input &amp; Assumptions'!D150/1000</f>
        <v>0</v>
      </c>
      <c r="G63" s="21">
        <f>'2-Data Input &amp; Assumptions'!E150/1000</f>
        <v>0</v>
      </c>
      <c r="H63" s="21">
        <f>'2-Data Input &amp; Assumptions'!F150/1000</f>
        <v>0</v>
      </c>
      <c r="I63" s="21">
        <f>'2-Data Input &amp; Assumptions'!G150/1000</f>
        <v>0</v>
      </c>
      <c r="J63" s="21">
        <f>'2-Data Input &amp; Assumptions'!H150/1000</f>
        <v>0</v>
      </c>
      <c r="K63" s="21">
        <f>'2-Data Input &amp; Assumptions'!I150/1000</f>
        <v>0</v>
      </c>
      <c r="L63" s="21">
        <f>'2-Data Input &amp; Assumptions'!J150/1000</f>
        <v>0</v>
      </c>
      <c r="M63" s="21">
        <f>'2-Data Input &amp; Assumptions'!K150/1000</f>
        <v>0</v>
      </c>
      <c r="N63" s="21">
        <f>'2-Data Input &amp; Assumptions'!L150/1000</f>
        <v>0</v>
      </c>
      <c r="O63" s="21">
        <f>'2-Data Input &amp; Assumptions'!M150/1000</f>
        <v>0</v>
      </c>
      <c r="P63" s="87">
        <f>'2-Data Input &amp; Assumptions'!N150/1000</f>
        <v>0</v>
      </c>
      <c r="Q63" s="21">
        <f>'2-Data Input &amp; Assumptions'!C193/1000</f>
        <v>0</v>
      </c>
      <c r="R63" s="21">
        <f>'2-Data Input &amp; Assumptions'!D193/1000</f>
        <v>0</v>
      </c>
      <c r="S63" s="21">
        <f>'2-Data Input &amp; Assumptions'!E193/1000</f>
        <v>0</v>
      </c>
      <c r="T63" s="21">
        <f>'2-Data Input &amp; Assumptions'!F193/1000</f>
        <v>0</v>
      </c>
      <c r="U63" s="21">
        <f>'2-Data Input &amp; Assumptions'!G193/1000</f>
        <v>0</v>
      </c>
      <c r="V63" s="21">
        <f>'2-Data Input &amp; Assumptions'!H193/1000</f>
        <v>0</v>
      </c>
      <c r="W63" s="21">
        <f>'2-Data Input &amp; Assumptions'!I193/1000</f>
        <v>0</v>
      </c>
      <c r="X63" s="21">
        <f>'2-Data Input &amp; Assumptions'!J193/1000</f>
        <v>0</v>
      </c>
      <c r="Y63" s="21">
        <f>'2-Data Input &amp; Assumptions'!K193/1000</f>
        <v>0</v>
      </c>
      <c r="Z63" s="21">
        <f>'2-Data Input &amp; Assumptions'!L193/1000</f>
        <v>0</v>
      </c>
      <c r="AA63" s="21">
        <f>'2-Data Input &amp; Assumptions'!M193/1000</f>
        <v>0</v>
      </c>
      <c r="AB63" s="87">
        <f>'2-Data Input &amp; Assumptions'!N193/1000</f>
        <v>0</v>
      </c>
      <c r="AC63" s="21">
        <f>Q63*(1+'2-Data Input &amp; Assumptions'!$G235)</f>
        <v>0</v>
      </c>
      <c r="AD63" s="21">
        <f>R63*(1+'2-Data Input &amp; Assumptions'!$G235)</f>
        <v>0</v>
      </c>
      <c r="AE63" s="21">
        <f>S63*(1+'2-Data Input &amp; Assumptions'!$G235)</f>
        <v>0</v>
      </c>
      <c r="AF63" s="21">
        <f>T63*(1+'2-Data Input &amp; Assumptions'!$G235)</f>
        <v>0</v>
      </c>
      <c r="AG63" s="21">
        <f>U63*(1+'2-Data Input &amp; Assumptions'!$G235)</f>
        <v>0</v>
      </c>
      <c r="AH63" s="21">
        <f>V63*(1+'2-Data Input &amp; Assumptions'!$G235)</f>
        <v>0</v>
      </c>
      <c r="AI63" s="21">
        <f>W63*(1+'2-Data Input &amp; Assumptions'!$G235)</f>
        <v>0</v>
      </c>
      <c r="AJ63" s="21">
        <f>X63*(1+'2-Data Input &amp; Assumptions'!$G235)</f>
        <v>0</v>
      </c>
      <c r="AK63" s="21">
        <f>Y63*(1+'2-Data Input &amp; Assumptions'!$G235)</f>
        <v>0</v>
      </c>
      <c r="AL63" s="21">
        <f>Z63*(1+'2-Data Input &amp; Assumptions'!$G235)</f>
        <v>0</v>
      </c>
      <c r="AM63" s="21">
        <f>AA63*(1+'2-Data Input &amp; Assumptions'!$G235)</f>
        <v>0</v>
      </c>
      <c r="AN63" s="21">
        <f>AB63*(1+'2-Data Input &amp; Assumptions'!$G235)</f>
        <v>0</v>
      </c>
      <c r="AQ63" s="8"/>
      <c r="AR63" s="8"/>
      <c r="AS63" s="8"/>
    </row>
    <row r="64" spans="2:45" ht="15" thickBot="1" x14ac:dyDescent="0.35">
      <c r="B64" s="22"/>
      <c r="C64" s="23"/>
      <c r="D64" s="24" t="s">
        <v>4</v>
      </c>
      <c r="E64" s="25">
        <f t="shared" ref="E64:AN64" si="20">SUM(E47:E63)</f>
        <v>385.05</v>
      </c>
      <c r="F64" s="25">
        <f t="shared" si="20"/>
        <v>482.71199999999999</v>
      </c>
      <c r="G64" s="25">
        <f t="shared" si="20"/>
        <v>700.13700000000006</v>
      </c>
      <c r="H64" s="25">
        <f t="shared" si="20"/>
        <v>2490.4899999999998</v>
      </c>
      <c r="I64" s="25">
        <f t="shared" si="20"/>
        <v>7236.706000000001</v>
      </c>
      <c r="J64" s="25">
        <f t="shared" si="20"/>
        <v>15228.861022000003</v>
      </c>
      <c r="K64" s="25">
        <f t="shared" si="20"/>
        <v>9126.9079999999994</v>
      </c>
      <c r="L64" s="25">
        <f t="shared" si="20"/>
        <v>2169.86052358803</v>
      </c>
      <c r="M64" s="25">
        <f t="shared" si="20"/>
        <v>3923.5494744892394</v>
      </c>
      <c r="N64" s="25">
        <f t="shared" si="20"/>
        <v>9426.0236539755515</v>
      </c>
      <c r="O64" s="25">
        <f t="shared" si="20"/>
        <v>506.75566315960111</v>
      </c>
      <c r="P64" s="88">
        <f t="shared" si="20"/>
        <v>6242.4551303142871</v>
      </c>
      <c r="Q64" s="25">
        <f t="shared" si="20"/>
        <v>323.10262</v>
      </c>
      <c r="R64" s="25">
        <f t="shared" si="20"/>
        <v>525.50178000000005</v>
      </c>
      <c r="S64" s="25">
        <f t="shared" si="20"/>
        <v>721.10751000000005</v>
      </c>
      <c r="T64" s="25">
        <f t="shared" si="20"/>
        <v>2393.8979699999995</v>
      </c>
      <c r="U64" s="25">
        <f t="shared" si="20"/>
        <v>6922.8395799999998</v>
      </c>
      <c r="V64" s="25">
        <f t="shared" si="20"/>
        <v>14510.71925914</v>
      </c>
      <c r="W64" s="25">
        <f t="shared" si="20"/>
        <v>8734.6193999999996</v>
      </c>
      <c r="X64" s="25">
        <f t="shared" si="20"/>
        <v>2133.6688035880297</v>
      </c>
      <c r="Y64" s="25">
        <f t="shared" si="20"/>
        <v>3738.60603155126</v>
      </c>
      <c r="Z64" s="25">
        <f t="shared" si="20"/>
        <v>8970.9471204718739</v>
      </c>
      <c r="AA64" s="25">
        <f t="shared" si="20"/>
        <v>500.79199148222455</v>
      </c>
      <c r="AB64" s="88">
        <f t="shared" si="20"/>
        <v>5979.7987610930577</v>
      </c>
      <c r="AC64" s="25">
        <f t="shared" si="20"/>
        <v>313.91452579999998</v>
      </c>
      <c r="AD64" s="25">
        <f t="shared" si="20"/>
        <v>535.1951808</v>
      </c>
      <c r="AE64" s="25">
        <f t="shared" si="20"/>
        <v>725.11189660000002</v>
      </c>
      <c r="AF64" s="25">
        <f t="shared" si="20"/>
        <v>2396.2686409999997</v>
      </c>
      <c r="AG64" s="25">
        <f t="shared" si="20"/>
        <v>6930.1052870000003</v>
      </c>
      <c r="AH64" s="25">
        <f t="shared" si="20"/>
        <v>14515.045686539999</v>
      </c>
      <c r="AI64" s="25">
        <f t="shared" si="20"/>
        <v>8738.9493480000019</v>
      </c>
      <c r="AJ64" s="25">
        <f t="shared" si="20"/>
        <v>2139.97282098803</v>
      </c>
      <c r="AK64" s="25">
        <f t="shared" si="20"/>
        <v>3739.5076616951878</v>
      </c>
      <c r="AL64" s="25">
        <f t="shared" si="20"/>
        <v>8972.3548875140095</v>
      </c>
      <c r="AM64" s="25">
        <f t="shared" si="20"/>
        <v>503.24467848123868</v>
      </c>
      <c r="AN64" s="25">
        <f t="shared" si="20"/>
        <v>5983.9491379715309</v>
      </c>
      <c r="AP64" s="8"/>
      <c r="AQ64" s="31"/>
      <c r="AR64" s="31"/>
      <c r="AS64" s="31"/>
    </row>
    <row r="65" spans="2:45" x14ac:dyDescent="0.3">
      <c r="B65" s="26"/>
      <c r="C65" s="16"/>
      <c r="D65" s="17" t="str">
        <f>'2-Data Input &amp; Assumptions'!A28</f>
        <v>SALARIES &amp; WAGES</v>
      </c>
      <c r="E65" s="18">
        <f>'2-Data Input &amp; Assumptions'!C153/1000</f>
        <v>1280.289</v>
      </c>
      <c r="F65" s="18">
        <f>'2-Data Input &amp; Assumptions'!D153/1000</f>
        <v>1927.1479999999999</v>
      </c>
      <c r="G65" s="18">
        <f>'2-Data Input &amp; Assumptions'!E153/1000</f>
        <v>1288.4549999999999</v>
      </c>
      <c r="H65" s="18">
        <f>'2-Data Input &amp; Assumptions'!F153/1000</f>
        <v>1279.922</v>
      </c>
      <c r="I65" s="18">
        <f>'2-Data Input &amp; Assumptions'!G153/1000</f>
        <v>1323.3589999999999</v>
      </c>
      <c r="J65" s="18">
        <f>'2-Data Input &amp; Assumptions'!H153/1000</f>
        <v>1405.184</v>
      </c>
      <c r="K65" s="18">
        <f>'2-Data Input &amp; Assumptions'!I153/1000</f>
        <v>1970.6210000000001</v>
      </c>
      <c r="L65" s="18">
        <f>'2-Data Input &amp; Assumptions'!J153/1000</f>
        <v>1334.7529999999999</v>
      </c>
      <c r="M65" s="18">
        <f>'2-Data Input &amp; Assumptions'!K153/1000</f>
        <v>2051.9354915136182</v>
      </c>
      <c r="N65" s="18">
        <f>'2-Data Input &amp; Assumptions'!L153/1000</f>
        <v>1455.0646845501319</v>
      </c>
      <c r="O65" s="18">
        <f>'2-Data Input &amp; Assumptions'!M153/1000</f>
        <v>1475.9918356546573</v>
      </c>
      <c r="P65" s="86">
        <f>'2-Data Input &amp; Assumptions'!N153/1000</f>
        <v>2119.184440195942</v>
      </c>
      <c r="Q65" s="21">
        <f>'2-Data Input &amp; Assumptions'!C196/1000</f>
        <v>1344.3034499999999</v>
      </c>
      <c r="R65" s="21">
        <f>'2-Data Input &amp; Assumptions'!D196/1000</f>
        <v>2023.5054000000002</v>
      </c>
      <c r="S65" s="21">
        <f>'2-Data Input &amp; Assumptions'!E196/1000</f>
        <v>1352.8777500000001</v>
      </c>
      <c r="T65" s="21">
        <f>'2-Data Input &amp; Assumptions'!F196/1000</f>
        <v>1343.9181000000001</v>
      </c>
      <c r="U65" s="21">
        <f>'2-Data Input &amp; Assumptions'!G196/1000</f>
        <v>1389.5269499999999</v>
      </c>
      <c r="V65" s="21">
        <f>'2-Data Input &amp; Assumptions'!H196/1000</f>
        <v>1475.4431999999999</v>
      </c>
      <c r="W65" s="21">
        <f>'2-Data Input &amp; Assumptions'!I196/1000</f>
        <v>2069.1520500000001</v>
      </c>
      <c r="X65" s="21">
        <f>'2-Data Input &amp; Assumptions'!J196/1000</f>
        <v>1401.4906500000002</v>
      </c>
      <c r="Y65" s="21">
        <f>'2-Data Input &amp; Assumptions'!K196/1000</f>
        <v>2154.5322660892994</v>
      </c>
      <c r="Z65" s="21">
        <f>'2-Data Input &amp; Assumptions'!L196/1000</f>
        <v>1527.8179187776386</v>
      </c>
      <c r="AA65" s="21">
        <f>'2-Data Input &amp; Assumptions'!M196/1000</f>
        <v>1549.7914274373902</v>
      </c>
      <c r="AB65" s="87">
        <f>'2-Data Input &amp; Assumptions'!N196/1000</f>
        <v>2225.143662205739</v>
      </c>
      <c r="AC65" s="21">
        <f>Q65*(1+'2-Data Input &amp; Assumptions'!$G238)</f>
        <v>1411.5186225</v>
      </c>
      <c r="AD65" s="21">
        <f>R65*(1+'2-Data Input &amp; Assumptions'!$G238)</f>
        <v>2124.6806700000002</v>
      </c>
      <c r="AE65" s="21">
        <f>S65*(1+'2-Data Input &amp; Assumptions'!$G238)</f>
        <v>1420.5216375000002</v>
      </c>
      <c r="AF65" s="21">
        <f>T65*(1+'2-Data Input &amp; Assumptions'!$G238)</f>
        <v>1411.1140050000001</v>
      </c>
      <c r="AG65" s="21">
        <f>U65*(1+'2-Data Input &amp; Assumptions'!$G238)</f>
        <v>1459.0032974999999</v>
      </c>
      <c r="AH65" s="21">
        <f>V65*(1+'2-Data Input &amp; Assumptions'!$G238)</f>
        <v>1549.2153599999999</v>
      </c>
      <c r="AI65" s="21">
        <f>W65*(1+'2-Data Input &amp; Assumptions'!$G238)</f>
        <v>2172.6096525000003</v>
      </c>
      <c r="AJ65" s="21">
        <f>X65*(1+'2-Data Input &amp; Assumptions'!$G238)</f>
        <v>1471.5651825000002</v>
      </c>
      <c r="AK65" s="21">
        <f>Y65*(1+'2-Data Input &amp; Assumptions'!$G238)</f>
        <v>2262.2588793937643</v>
      </c>
      <c r="AL65" s="21">
        <f>Z65*(1+'2-Data Input &amp; Assumptions'!$G238)</f>
        <v>1604.2088147165207</v>
      </c>
      <c r="AM65" s="21">
        <f>AA65*(1+'2-Data Input &amp; Assumptions'!$G238)</f>
        <v>1627.2809988092597</v>
      </c>
      <c r="AN65" s="21">
        <f>AB65*(1+'2-Data Input &amp; Assumptions'!$G238)</f>
        <v>2336.4008453160259</v>
      </c>
      <c r="AQ65" s="31"/>
      <c r="AR65" s="31"/>
      <c r="AS65" s="31"/>
    </row>
    <row r="66" spans="2:45" x14ac:dyDescent="0.3">
      <c r="B66" s="27"/>
      <c r="C66" s="12"/>
      <c r="D66" s="20" t="str">
        <f>'2-Data Input &amp; Assumptions'!A29</f>
        <v>BENEFITS</v>
      </c>
      <c r="E66" s="21">
        <f>'2-Data Input &amp; Assumptions'!C154/1000</f>
        <v>1515.385</v>
      </c>
      <c r="F66" s="21">
        <f>'2-Data Input &amp; Assumptions'!D154/1000</f>
        <v>507.90100000000001</v>
      </c>
      <c r="G66" s="21">
        <f>'2-Data Input &amp; Assumptions'!E154/1000</f>
        <v>345.42399999999998</v>
      </c>
      <c r="H66" s="21">
        <f>'2-Data Input &amp; Assumptions'!F154/1000</f>
        <v>349.29500000000002</v>
      </c>
      <c r="I66" s="21">
        <f>'2-Data Input &amp; Assumptions'!G154/1000</f>
        <v>347.60199999999998</v>
      </c>
      <c r="J66" s="21">
        <f>'2-Data Input &amp; Assumptions'!H154/1000</f>
        <v>358.83499999999998</v>
      </c>
      <c r="K66" s="21">
        <f>'2-Data Input &amp; Assumptions'!I154/1000</f>
        <v>503.95600000000002</v>
      </c>
      <c r="L66" s="21">
        <f>'2-Data Input &amp; Assumptions'!J154/1000</f>
        <v>332.87799999999999</v>
      </c>
      <c r="M66" s="21">
        <f>'2-Data Input &amp; Assumptions'!K154/1000</f>
        <v>459.71272739856795</v>
      </c>
      <c r="N66" s="21">
        <f>'2-Data Input &amp; Assumptions'!L154/1000</f>
        <v>319.14052773052265</v>
      </c>
      <c r="O66" s="21">
        <f>'2-Data Input &amp; Assumptions'!M154/1000</f>
        <v>321.46615154454332</v>
      </c>
      <c r="P66" s="87">
        <f>'2-Data Input &amp; Assumptions'!N154/1000</f>
        <v>0</v>
      </c>
      <c r="Q66" s="21">
        <f>'2-Data Input &amp; Assumptions'!C197/1000</f>
        <v>1591.15425</v>
      </c>
      <c r="R66" s="21">
        <f>'2-Data Input &amp; Assumptions'!D197/1000</f>
        <v>533.29605000000004</v>
      </c>
      <c r="S66" s="21">
        <f>'2-Data Input &amp; Assumptions'!E197/1000</f>
        <v>362.6952</v>
      </c>
      <c r="T66" s="21">
        <f>'2-Data Input &amp; Assumptions'!F197/1000</f>
        <v>366.75975</v>
      </c>
      <c r="U66" s="21">
        <f>'2-Data Input &amp; Assumptions'!G197/1000</f>
        <v>364.98210000000006</v>
      </c>
      <c r="V66" s="21">
        <f>'2-Data Input &amp; Assumptions'!H197/1000</f>
        <v>376.77674999999999</v>
      </c>
      <c r="W66" s="21">
        <f>'2-Data Input &amp; Assumptions'!I197/1000</f>
        <v>529.15380000000005</v>
      </c>
      <c r="X66" s="21">
        <f>'2-Data Input &amp; Assumptions'!J197/1000</f>
        <v>349.52190000000002</v>
      </c>
      <c r="Y66" s="21">
        <f>'2-Data Input &amp; Assumptions'!K197/1000</f>
        <v>482.69836376849639</v>
      </c>
      <c r="Z66" s="21">
        <f>'2-Data Input &amp; Assumptions'!L197/1000</f>
        <v>335.09755411704879</v>
      </c>
      <c r="AA66" s="21">
        <f>'2-Data Input &amp; Assumptions'!M197/1000</f>
        <v>337.53945912177051</v>
      </c>
      <c r="AB66" s="87">
        <f>'2-Data Input &amp; Assumptions'!N197/1000</f>
        <v>0</v>
      </c>
      <c r="AC66" s="21">
        <f>Q66*(1+'2-Data Input &amp; Assumptions'!$G239)</f>
        <v>1670.7119625</v>
      </c>
      <c r="AD66" s="21">
        <f>R66*(1+'2-Data Input &amp; Assumptions'!$G239)</f>
        <v>559.9608525000001</v>
      </c>
      <c r="AE66" s="21">
        <f>S66*(1+'2-Data Input &amp; Assumptions'!$G239)</f>
        <v>380.82996000000003</v>
      </c>
      <c r="AF66" s="21">
        <f>T66*(1+'2-Data Input &amp; Assumptions'!$G239)</f>
        <v>385.09773749999999</v>
      </c>
      <c r="AG66" s="21">
        <f>U66*(1+'2-Data Input &amp; Assumptions'!$G239)</f>
        <v>383.2312050000001</v>
      </c>
      <c r="AH66" s="21">
        <f>V66*(1+'2-Data Input &amp; Assumptions'!$G239)</f>
        <v>395.6155875</v>
      </c>
      <c r="AI66" s="21">
        <f>W66*(1+'2-Data Input &amp; Assumptions'!$G239)</f>
        <v>555.61149000000012</v>
      </c>
      <c r="AJ66" s="21">
        <f>X66*(1+'2-Data Input &amp; Assumptions'!$G239)</f>
        <v>366.99799500000006</v>
      </c>
      <c r="AK66" s="21">
        <f>Y66*(1+'2-Data Input &amp; Assumptions'!$G239)</f>
        <v>506.83328195692121</v>
      </c>
      <c r="AL66" s="21">
        <f>Z66*(1+'2-Data Input &amp; Assumptions'!$G239)</f>
        <v>351.85243182290122</v>
      </c>
      <c r="AM66" s="21">
        <f>AA66*(1+'2-Data Input &amp; Assumptions'!$G239)</f>
        <v>354.41643207785904</v>
      </c>
      <c r="AN66" s="21">
        <f>AB66*(1+'2-Data Input &amp; Assumptions'!$G239)</f>
        <v>0</v>
      </c>
      <c r="AQ66" s="31"/>
      <c r="AR66" s="31"/>
      <c r="AS66" s="31"/>
    </row>
    <row r="67" spans="2:45" x14ac:dyDescent="0.3">
      <c r="B67" s="27"/>
      <c r="C67" s="12"/>
      <c r="D67" s="20" t="str">
        <f>'2-Data Input &amp; Assumptions'!A30</f>
        <v>CONTRACTUAL SERVICES</v>
      </c>
      <c r="E67" s="21">
        <f>'2-Data Input &amp; Assumptions'!C155/1000</f>
        <v>101.017</v>
      </c>
      <c r="F67" s="21">
        <f>'2-Data Input &amp; Assumptions'!D155/1000</f>
        <v>175.876</v>
      </c>
      <c r="G67" s="21">
        <f>'2-Data Input &amp; Assumptions'!E155/1000</f>
        <v>253.673</v>
      </c>
      <c r="H67" s="21">
        <f>'2-Data Input &amp; Assumptions'!F155/1000</f>
        <v>261.142</v>
      </c>
      <c r="I67" s="21">
        <f>'2-Data Input &amp; Assumptions'!G155/1000</f>
        <v>394.14299999999997</v>
      </c>
      <c r="J67" s="21">
        <f>'2-Data Input &amp; Assumptions'!H155/1000</f>
        <v>190.56</v>
      </c>
      <c r="K67" s="21">
        <f>'2-Data Input &amp; Assumptions'!I155/1000</f>
        <v>321.25700000000001</v>
      </c>
      <c r="L67" s="21">
        <f>'2-Data Input &amp; Assumptions'!J155/1000</f>
        <v>329.48</v>
      </c>
      <c r="M67" s="21">
        <f>'2-Data Input &amp; Assumptions'!K155/1000</f>
        <v>1004.6555857229237</v>
      </c>
      <c r="N67" s="21">
        <f>'2-Data Input &amp; Assumptions'!L155/1000</f>
        <v>348.92240480993354</v>
      </c>
      <c r="O67" s="21">
        <f>'2-Data Input &amp; Assumptions'!M155/1000</f>
        <v>379.01347402656501</v>
      </c>
      <c r="P67" s="87">
        <f>'2-Data Input &amp; Assumptions'!N155/1000</f>
        <v>0</v>
      </c>
      <c r="Q67" s="21">
        <f>'2-Data Input &amp; Assumptions'!C198/1000</f>
        <v>103.03734</v>
      </c>
      <c r="R67" s="21">
        <f>'2-Data Input &amp; Assumptions'!D198/1000</f>
        <v>179.39352</v>
      </c>
      <c r="S67" s="21">
        <f>'2-Data Input &amp; Assumptions'!E198/1000</f>
        <v>258.74646000000001</v>
      </c>
      <c r="T67" s="21">
        <f>'2-Data Input &amp; Assumptions'!F198/1000</f>
        <v>266.36484000000002</v>
      </c>
      <c r="U67" s="21">
        <f>'2-Data Input &amp; Assumptions'!G198/1000</f>
        <v>402.02585999999997</v>
      </c>
      <c r="V67" s="21">
        <f>'2-Data Input &amp; Assumptions'!H198/1000</f>
        <v>194.37120000000002</v>
      </c>
      <c r="W67" s="21">
        <f>'2-Data Input &amp; Assumptions'!I198/1000</f>
        <v>327.68214</v>
      </c>
      <c r="X67" s="21">
        <f>'2-Data Input &amp; Assumptions'!J198/1000</f>
        <v>336.06960000000004</v>
      </c>
      <c r="Y67" s="21">
        <f>'2-Data Input &amp; Assumptions'!K198/1000</f>
        <v>1024.7486974373821</v>
      </c>
      <c r="Z67" s="21">
        <f>'2-Data Input &amp; Assumptions'!L198/1000</f>
        <v>355.90085290613223</v>
      </c>
      <c r="AA67" s="21">
        <f>'2-Data Input &amp; Assumptions'!M198/1000</f>
        <v>386.59374350709629</v>
      </c>
      <c r="AB67" s="87">
        <f>'2-Data Input &amp; Assumptions'!N198/1000</f>
        <v>0</v>
      </c>
      <c r="AC67" s="21">
        <f>Q67*(1+'2-Data Input &amp; Assumptions'!$G240)</f>
        <v>105.0980868</v>
      </c>
      <c r="AD67" s="21">
        <f>R67*(1+'2-Data Input &amp; Assumptions'!$G240)</f>
        <v>182.98139040000001</v>
      </c>
      <c r="AE67" s="21">
        <f>S67*(1+'2-Data Input &amp; Assumptions'!$G240)</f>
        <v>263.92138920000002</v>
      </c>
      <c r="AF67" s="21">
        <f>T67*(1+'2-Data Input &amp; Assumptions'!$G240)</f>
        <v>271.69213680000001</v>
      </c>
      <c r="AG67" s="21">
        <f>U67*(1+'2-Data Input &amp; Assumptions'!$G240)</f>
        <v>410.06637719999998</v>
      </c>
      <c r="AH67" s="21">
        <f>V67*(1+'2-Data Input &amp; Assumptions'!$G240)</f>
        <v>198.25862400000003</v>
      </c>
      <c r="AI67" s="21">
        <f>W67*(1+'2-Data Input &amp; Assumptions'!$G240)</f>
        <v>334.23578280000004</v>
      </c>
      <c r="AJ67" s="21">
        <f>X67*(1+'2-Data Input &amp; Assumptions'!$G240)</f>
        <v>342.79099200000002</v>
      </c>
      <c r="AK67" s="21">
        <f>Y67*(1+'2-Data Input &amp; Assumptions'!$G240)</f>
        <v>1045.2436713861298</v>
      </c>
      <c r="AL67" s="21">
        <f>Z67*(1+'2-Data Input &amp; Assumptions'!$G240)</f>
        <v>363.01886996425486</v>
      </c>
      <c r="AM67" s="21">
        <f>AA67*(1+'2-Data Input &amp; Assumptions'!$G240)</f>
        <v>394.32561837723824</v>
      </c>
      <c r="AN67" s="21">
        <f>AB67*(1+'2-Data Input &amp; Assumptions'!$G240)</f>
        <v>0</v>
      </c>
    </row>
    <row r="68" spans="2:45" x14ac:dyDescent="0.3">
      <c r="B68" s="27"/>
      <c r="C68" s="12"/>
      <c r="D68" s="20" t="str">
        <f>'2-Data Input &amp; Assumptions'!A31</f>
        <v>UTILITIES</v>
      </c>
      <c r="E68" s="21">
        <f>'2-Data Input &amp; Assumptions'!C156/1000</f>
        <v>3.831</v>
      </c>
      <c r="F68" s="21">
        <f>'2-Data Input &amp; Assumptions'!D156/1000</f>
        <v>22.917999999999999</v>
      </c>
      <c r="G68" s="21">
        <f>'2-Data Input &amp; Assumptions'!E156/1000</f>
        <v>25.381</v>
      </c>
      <c r="H68" s="21">
        <f>'2-Data Input &amp; Assumptions'!F156/1000</f>
        <v>26.792999999999999</v>
      </c>
      <c r="I68" s="21">
        <f>'2-Data Input &amp; Assumptions'!G156/1000</f>
        <v>27.823</v>
      </c>
      <c r="J68" s="21">
        <f>'2-Data Input &amp; Assumptions'!H156/1000</f>
        <v>16.463000000000001</v>
      </c>
      <c r="K68" s="21">
        <f>'2-Data Input &amp; Assumptions'!I156/1000</f>
        <v>20.75</v>
      </c>
      <c r="L68" s="21">
        <f>'2-Data Input &amp; Assumptions'!J156/1000</f>
        <v>24.577000000000002</v>
      </c>
      <c r="M68" s="21">
        <f>'2-Data Input &amp; Assumptions'!K156/1000</f>
        <v>9.1414924195198122</v>
      </c>
      <c r="N68" s="21">
        <f>'2-Data Input &amp; Assumptions'!L156/1000</f>
        <v>17.432094778698396</v>
      </c>
      <c r="O68" s="21">
        <f>'2-Data Input &amp; Assumptions'!M156/1000</f>
        <v>9.4780637062949751</v>
      </c>
      <c r="P68" s="87">
        <f>'2-Data Input &amp; Assumptions'!N156/1000</f>
        <v>0</v>
      </c>
      <c r="Q68" s="21">
        <f>'2-Data Input &amp; Assumptions'!C199/1000</f>
        <v>3.9076200000000001</v>
      </c>
      <c r="R68" s="21">
        <f>'2-Data Input &amp; Assumptions'!D199/1000</f>
        <v>23.376360000000002</v>
      </c>
      <c r="S68" s="21">
        <f>'2-Data Input &amp; Assumptions'!E199/1000</f>
        <v>25.88862</v>
      </c>
      <c r="T68" s="21">
        <f>'2-Data Input &amp; Assumptions'!F199/1000</f>
        <v>27.328859999999999</v>
      </c>
      <c r="U68" s="21">
        <f>'2-Data Input &amp; Assumptions'!G199/1000</f>
        <v>28.379459999999998</v>
      </c>
      <c r="V68" s="21">
        <f>'2-Data Input &amp; Assumptions'!H199/1000</f>
        <v>16.792260000000002</v>
      </c>
      <c r="W68" s="21">
        <f>'2-Data Input &amp; Assumptions'!I199/1000</f>
        <v>21.164999999999999</v>
      </c>
      <c r="X68" s="21">
        <f>'2-Data Input &amp; Assumptions'!J199/1000</f>
        <v>25.068540000000002</v>
      </c>
      <c r="Y68" s="21">
        <f>'2-Data Input &amp; Assumptions'!K199/1000</f>
        <v>9.3243222679102082</v>
      </c>
      <c r="Z68" s="21">
        <f>'2-Data Input &amp; Assumptions'!L199/1000</f>
        <v>17.780736674272365</v>
      </c>
      <c r="AA68" s="21">
        <f>'2-Data Input &amp; Assumptions'!M199/1000</f>
        <v>9.6676249804208751</v>
      </c>
      <c r="AB68" s="87">
        <f>'2-Data Input &amp; Assumptions'!N199/1000</f>
        <v>0</v>
      </c>
      <c r="AC68" s="21">
        <f>Q68*(1+'2-Data Input &amp; Assumptions'!$G241)</f>
        <v>3.9857724000000001</v>
      </c>
      <c r="AD68" s="21">
        <f>R68*(1+'2-Data Input &amp; Assumptions'!$G241)</f>
        <v>23.843887200000001</v>
      </c>
      <c r="AE68" s="21">
        <f>S68*(1+'2-Data Input &amp; Assumptions'!$G241)</f>
        <v>26.406392400000001</v>
      </c>
      <c r="AF68" s="21">
        <f>T68*(1+'2-Data Input &amp; Assumptions'!$G241)</f>
        <v>27.8754372</v>
      </c>
      <c r="AG68" s="21">
        <f>U68*(1+'2-Data Input &amp; Assumptions'!$G241)</f>
        <v>28.947049199999999</v>
      </c>
      <c r="AH68" s="21">
        <f>V68*(1+'2-Data Input &amp; Assumptions'!$G241)</f>
        <v>17.128105200000004</v>
      </c>
      <c r="AI68" s="21">
        <f>W68*(1+'2-Data Input &amp; Assumptions'!$G241)</f>
        <v>21.5883</v>
      </c>
      <c r="AJ68" s="21">
        <f>X68*(1+'2-Data Input &amp; Assumptions'!$G241)</f>
        <v>25.569910800000002</v>
      </c>
      <c r="AK68" s="21">
        <f>Y68*(1+'2-Data Input &amp; Assumptions'!$G241)</f>
        <v>9.5108087132684123</v>
      </c>
      <c r="AL68" s="21">
        <f>Z68*(1+'2-Data Input &amp; Assumptions'!$G241)</f>
        <v>18.136351407757815</v>
      </c>
      <c r="AM68" s="21">
        <f>AA68*(1+'2-Data Input &amp; Assumptions'!$G241)</f>
        <v>9.8609774800292929</v>
      </c>
      <c r="AN68" s="21">
        <f>AB68*(1+'2-Data Input &amp; Assumptions'!$G241)</f>
        <v>0</v>
      </c>
    </row>
    <row r="69" spans="2:45" x14ac:dyDescent="0.3">
      <c r="B69" s="27"/>
      <c r="C69" s="12"/>
      <c r="D69" s="20" t="str">
        <f>'2-Data Input &amp; Assumptions'!A32</f>
        <v>MAINTENANCE AND REPAIRS</v>
      </c>
      <c r="E69" s="21">
        <f>'2-Data Input &amp; Assumptions'!C157/1000</f>
        <v>48.604999999999997</v>
      </c>
      <c r="F69" s="21">
        <f>'2-Data Input &amp; Assumptions'!D157/1000</f>
        <v>211.63300000000001</v>
      </c>
      <c r="G69" s="21">
        <f>'2-Data Input &amp; Assumptions'!E157/1000</f>
        <v>195.82499999999999</v>
      </c>
      <c r="H69" s="21">
        <f>'2-Data Input &amp; Assumptions'!F157/1000</f>
        <v>165.09</v>
      </c>
      <c r="I69" s="21">
        <f>'2-Data Input &amp; Assumptions'!G157/1000</f>
        <v>168.47</v>
      </c>
      <c r="J69" s="21">
        <f>'2-Data Input &amp; Assumptions'!H157/1000</f>
        <v>96.731999999999999</v>
      </c>
      <c r="K69" s="21">
        <f>'2-Data Input &amp; Assumptions'!I157/1000</f>
        <v>44.609000000000002</v>
      </c>
      <c r="L69" s="21">
        <f>'2-Data Input &amp; Assumptions'!J157/1000</f>
        <v>81.251000000000005</v>
      </c>
      <c r="M69" s="21">
        <f>'2-Data Input &amp; Assumptions'!K157/1000</f>
        <v>152.42231187161667</v>
      </c>
      <c r="N69" s="21">
        <f>'2-Data Input &amp; Assumptions'!L157/1000</f>
        <v>121.62197659261059</v>
      </c>
      <c r="O69" s="21">
        <f>'2-Data Input &amp; Assumptions'!M157/1000</f>
        <v>555.17351112253493</v>
      </c>
      <c r="P69" s="87">
        <f>'2-Data Input &amp; Assumptions'!N157/1000</f>
        <v>0</v>
      </c>
      <c r="Q69" s="21">
        <f>'2-Data Input &amp; Assumptions'!C200/1000</f>
        <v>49.577100000000002</v>
      </c>
      <c r="R69" s="21">
        <f>'2-Data Input &amp; Assumptions'!D200/1000</f>
        <v>215.86565999999999</v>
      </c>
      <c r="S69" s="21">
        <f>'2-Data Input &amp; Assumptions'!E200/1000</f>
        <v>199.7415</v>
      </c>
      <c r="T69" s="21">
        <f>'2-Data Input &amp; Assumptions'!F200/1000</f>
        <v>168.39180000000002</v>
      </c>
      <c r="U69" s="21">
        <f>'2-Data Input &amp; Assumptions'!G200/1000</f>
        <v>171.83939999999998</v>
      </c>
      <c r="V69" s="21">
        <f>'2-Data Input &amp; Assumptions'!H200/1000</f>
        <v>98.666640000000001</v>
      </c>
      <c r="W69" s="21">
        <f>'2-Data Input &amp; Assumptions'!I200/1000</f>
        <v>45.501179999999998</v>
      </c>
      <c r="X69" s="21">
        <f>'2-Data Input &amp; Assumptions'!J200/1000</f>
        <v>82.876020000000011</v>
      </c>
      <c r="Y69" s="21">
        <f>'2-Data Input &amp; Assumptions'!K200/1000</f>
        <v>155.470758109049</v>
      </c>
      <c r="Z69" s="21">
        <f>'2-Data Input &amp; Assumptions'!L200/1000</f>
        <v>124.0544161244628</v>
      </c>
      <c r="AA69" s="21">
        <f>'2-Data Input &amp; Assumptions'!M200/1000</f>
        <v>566.27698134498564</v>
      </c>
      <c r="AB69" s="87">
        <f>'2-Data Input &amp; Assumptions'!N200/1000</f>
        <v>0</v>
      </c>
      <c r="AC69" s="21">
        <f>Q69*(1+'2-Data Input &amp; Assumptions'!$G242)</f>
        <v>50.568642000000004</v>
      </c>
      <c r="AD69" s="21">
        <f>R69*(1+'2-Data Input &amp; Assumptions'!$G242)</f>
        <v>220.18297319999999</v>
      </c>
      <c r="AE69" s="21">
        <f>S69*(1+'2-Data Input &amp; Assumptions'!$G242)</f>
        <v>203.73633000000001</v>
      </c>
      <c r="AF69" s="21">
        <f>T69*(1+'2-Data Input &amp; Assumptions'!$G242)</f>
        <v>171.75963600000003</v>
      </c>
      <c r="AG69" s="21">
        <f>U69*(1+'2-Data Input &amp; Assumptions'!$G242)</f>
        <v>175.27618799999999</v>
      </c>
      <c r="AH69" s="21">
        <f>V69*(1+'2-Data Input &amp; Assumptions'!$G242)</f>
        <v>100.63997280000001</v>
      </c>
      <c r="AI69" s="21">
        <f>W69*(1+'2-Data Input &amp; Assumptions'!$G242)</f>
        <v>46.4112036</v>
      </c>
      <c r="AJ69" s="21">
        <f>X69*(1+'2-Data Input &amp; Assumptions'!$G242)</f>
        <v>84.533540400000007</v>
      </c>
      <c r="AK69" s="21">
        <f>Y69*(1+'2-Data Input &amp; Assumptions'!$G242)</f>
        <v>158.58017327123</v>
      </c>
      <c r="AL69" s="21">
        <f>Z69*(1+'2-Data Input &amp; Assumptions'!$G242)</f>
        <v>126.53550444695206</v>
      </c>
      <c r="AM69" s="21">
        <f>AA69*(1+'2-Data Input &amp; Assumptions'!$G242)</f>
        <v>577.60252097188538</v>
      </c>
      <c r="AN69" s="21">
        <f>AB69*(1+'2-Data Input &amp; Assumptions'!$G242)</f>
        <v>0</v>
      </c>
    </row>
    <row r="70" spans="2:45" x14ac:dyDescent="0.3">
      <c r="B70" s="27"/>
      <c r="C70" s="12"/>
      <c r="D70" s="20" t="str">
        <f>'2-Data Input &amp; Assumptions'!A33</f>
        <v>OTHER SUPPLIES AND EXPENSES</v>
      </c>
      <c r="E70" s="21">
        <f>'2-Data Input &amp; Assumptions'!C158/1000</f>
        <v>153.84</v>
      </c>
      <c r="F70" s="21">
        <f>'2-Data Input &amp; Assumptions'!D158/1000</f>
        <v>178.30699999999999</v>
      </c>
      <c r="G70" s="21">
        <f>'2-Data Input &amp; Assumptions'!E158/1000</f>
        <v>226.11199999999999</v>
      </c>
      <c r="H70" s="21">
        <f>'2-Data Input &amp; Assumptions'!F158/1000</f>
        <v>143.93</v>
      </c>
      <c r="I70" s="21">
        <f>'2-Data Input &amp; Assumptions'!G158/1000</f>
        <v>160.535</v>
      </c>
      <c r="J70" s="21">
        <f>'2-Data Input &amp; Assumptions'!H158/1000</f>
        <v>155.03899999999999</v>
      </c>
      <c r="K70" s="21">
        <f>'2-Data Input &amp; Assumptions'!I158/1000</f>
        <v>205.565</v>
      </c>
      <c r="L70" s="21">
        <f>'2-Data Input &amp; Assumptions'!J158/1000</f>
        <v>144.804</v>
      </c>
      <c r="M70" s="21">
        <f>'2-Data Input &amp; Assumptions'!K158/1000</f>
        <v>310.19195886411228</v>
      </c>
      <c r="N70" s="21">
        <f>'2-Data Input &amp; Assumptions'!L158/1000</f>
        <v>171.08452627742764</v>
      </c>
      <c r="O70" s="21">
        <f>'2-Data Input &amp; Assumptions'!M158/1000</f>
        <v>356.01902573230984</v>
      </c>
      <c r="P70" s="87">
        <f>'2-Data Input &amp; Assumptions'!N158/1000</f>
        <v>0</v>
      </c>
      <c r="Q70" s="21">
        <f>'2-Data Input &amp; Assumptions'!C201/1000</f>
        <v>156.91679999999999</v>
      </c>
      <c r="R70" s="21">
        <f>'2-Data Input &amp; Assumptions'!D201/1000</f>
        <v>181.87314000000001</v>
      </c>
      <c r="S70" s="21">
        <f>'2-Data Input &amp; Assumptions'!E201/1000</f>
        <v>230.63423999999998</v>
      </c>
      <c r="T70" s="21">
        <f>'2-Data Input &amp; Assumptions'!F201/1000</f>
        <v>146.80860000000001</v>
      </c>
      <c r="U70" s="21">
        <f>'2-Data Input &amp; Assumptions'!G201/1000</f>
        <v>163.7457</v>
      </c>
      <c r="V70" s="21">
        <f>'2-Data Input &amp; Assumptions'!H201/1000</f>
        <v>158.13978</v>
      </c>
      <c r="W70" s="21">
        <f>'2-Data Input &amp; Assumptions'!I201/1000</f>
        <v>209.67630000000003</v>
      </c>
      <c r="X70" s="21">
        <f>'2-Data Input &amp; Assumptions'!J201/1000</f>
        <v>147.70008000000001</v>
      </c>
      <c r="Y70" s="21">
        <f>'2-Data Input &amp; Assumptions'!K201/1000</f>
        <v>316.39579804139453</v>
      </c>
      <c r="Z70" s="21">
        <f>'2-Data Input &amp; Assumptions'!L201/1000</f>
        <v>174.50621680297621</v>
      </c>
      <c r="AA70" s="21">
        <f>'2-Data Input &amp; Assumptions'!M201/1000</f>
        <v>363.13940624695601</v>
      </c>
      <c r="AB70" s="87">
        <f>'2-Data Input &amp; Assumptions'!N201/1000</f>
        <v>0</v>
      </c>
      <c r="AC70" s="21">
        <f>Q70*(1+'2-Data Input &amp; Assumptions'!$G243)</f>
        <v>160.055136</v>
      </c>
      <c r="AD70" s="21">
        <f>R70*(1+'2-Data Input &amp; Assumptions'!$G243)</f>
        <v>185.51060280000002</v>
      </c>
      <c r="AE70" s="21">
        <f>S70*(1+'2-Data Input &amp; Assumptions'!$G243)</f>
        <v>235.24692479999999</v>
      </c>
      <c r="AF70" s="21">
        <f>T70*(1+'2-Data Input &amp; Assumptions'!$G243)</f>
        <v>149.74477200000001</v>
      </c>
      <c r="AG70" s="21">
        <f>U70*(1+'2-Data Input &amp; Assumptions'!$G243)</f>
        <v>167.02061399999999</v>
      </c>
      <c r="AH70" s="21">
        <f>V70*(1+'2-Data Input &amp; Assumptions'!$G243)</f>
        <v>161.30257560000001</v>
      </c>
      <c r="AI70" s="21">
        <f>W70*(1+'2-Data Input &amp; Assumptions'!$G243)</f>
        <v>213.86982600000002</v>
      </c>
      <c r="AJ70" s="21">
        <f>X70*(1+'2-Data Input &amp; Assumptions'!$G243)</f>
        <v>150.65408160000001</v>
      </c>
      <c r="AK70" s="21">
        <f>Y70*(1+'2-Data Input &amp; Assumptions'!$G243)</f>
        <v>322.72371400222244</v>
      </c>
      <c r="AL70" s="21">
        <f>Z70*(1+'2-Data Input &amp; Assumptions'!$G243)</f>
        <v>177.99634113903574</v>
      </c>
      <c r="AM70" s="21">
        <f>AA70*(1+'2-Data Input &amp; Assumptions'!$G243)</f>
        <v>370.40219437189512</v>
      </c>
      <c r="AN70" s="21">
        <f>AB70*(1+'2-Data Input &amp; Assumptions'!$G243)</f>
        <v>0</v>
      </c>
    </row>
    <row r="71" spans="2:45" x14ac:dyDescent="0.3">
      <c r="B71" s="27"/>
      <c r="C71" s="12"/>
      <c r="D71" s="20" t="str">
        <f>'2-Data Input &amp; Assumptions'!A34</f>
        <v>CAPITAL</v>
      </c>
      <c r="E71" s="21">
        <f>'2-Data Input &amp; Assumptions'!C159/1000</f>
        <v>0</v>
      </c>
      <c r="F71" s="21">
        <f>'2-Data Input &amp; Assumptions'!D159/1000</f>
        <v>0</v>
      </c>
      <c r="G71" s="21">
        <f>'2-Data Input &amp; Assumptions'!E159/1000</f>
        <v>0</v>
      </c>
      <c r="H71" s="21">
        <f>'2-Data Input &amp; Assumptions'!F159/1000</f>
        <v>0</v>
      </c>
      <c r="I71" s="21">
        <f>'2-Data Input &amp; Assumptions'!G159/1000</f>
        <v>0</v>
      </c>
      <c r="J71" s="21">
        <f>'2-Data Input &amp; Assumptions'!H159/1000</f>
        <v>0</v>
      </c>
      <c r="K71" s="21">
        <f>'2-Data Input &amp; Assumptions'!I159/1000</f>
        <v>0</v>
      </c>
      <c r="L71" s="21">
        <f>'2-Data Input &amp; Assumptions'!J159/1000</f>
        <v>0</v>
      </c>
      <c r="M71" s="21">
        <f>'2-Data Input &amp; Assumptions'!K159/1000</f>
        <v>0</v>
      </c>
      <c r="N71" s="21">
        <f>'2-Data Input &amp; Assumptions'!L159/1000</f>
        <v>0</v>
      </c>
      <c r="O71" s="21">
        <f>'2-Data Input &amp; Assumptions'!M159/1000</f>
        <v>0</v>
      </c>
      <c r="P71" s="87">
        <f>'2-Data Input &amp; Assumptions'!N159/1000</f>
        <v>0</v>
      </c>
      <c r="Q71" s="21">
        <f>'2-Data Input &amp; Assumptions'!C202/1000</f>
        <v>0</v>
      </c>
      <c r="R71" s="21">
        <f>'2-Data Input &amp; Assumptions'!D202/1000</f>
        <v>0</v>
      </c>
      <c r="S71" s="21">
        <f>'2-Data Input &amp; Assumptions'!E202/1000</f>
        <v>0</v>
      </c>
      <c r="T71" s="21">
        <f>'2-Data Input &amp; Assumptions'!F202/1000</f>
        <v>0</v>
      </c>
      <c r="U71" s="21">
        <f>'2-Data Input &amp; Assumptions'!G202/1000</f>
        <v>0</v>
      </c>
      <c r="V71" s="21">
        <f>'2-Data Input &amp; Assumptions'!H202/1000</f>
        <v>0</v>
      </c>
      <c r="W71" s="21">
        <f>'2-Data Input &amp; Assumptions'!I202/1000</f>
        <v>0</v>
      </c>
      <c r="X71" s="21">
        <f>'2-Data Input &amp; Assumptions'!J202/1000</f>
        <v>0</v>
      </c>
      <c r="Y71" s="21">
        <f>'2-Data Input &amp; Assumptions'!K202/1000</f>
        <v>0</v>
      </c>
      <c r="Z71" s="21">
        <f>'2-Data Input &amp; Assumptions'!L202/1000</f>
        <v>0</v>
      </c>
      <c r="AA71" s="21">
        <f>'2-Data Input &amp; Assumptions'!M202/1000</f>
        <v>0</v>
      </c>
      <c r="AB71" s="87">
        <f>'2-Data Input &amp; Assumptions'!N202/1000</f>
        <v>0</v>
      </c>
      <c r="AC71" s="21">
        <f>Q71*(1+'2-Data Input &amp; Assumptions'!$G244)</f>
        <v>0</v>
      </c>
      <c r="AD71" s="21">
        <f>R71*(1+'2-Data Input &amp; Assumptions'!$G244)</f>
        <v>0</v>
      </c>
      <c r="AE71" s="21">
        <f>S71*(1+'2-Data Input &amp; Assumptions'!$G244)</f>
        <v>0</v>
      </c>
      <c r="AF71" s="21">
        <f>T71*(1+'2-Data Input &amp; Assumptions'!$G244)</f>
        <v>0</v>
      </c>
      <c r="AG71" s="21">
        <f>U71*(1+'2-Data Input &amp; Assumptions'!$G244)</f>
        <v>0</v>
      </c>
      <c r="AH71" s="21">
        <f>V71*(1+'2-Data Input &amp; Assumptions'!$G244)</f>
        <v>0</v>
      </c>
      <c r="AI71" s="21">
        <f>W71*(1+'2-Data Input &amp; Assumptions'!$G244)</f>
        <v>0</v>
      </c>
      <c r="AJ71" s="21">
        <f>X71*(1+'2-Data Input &amp; Assumptions'!$G244)</f>
        <v>0</v>
      </c>
      <c r="AK71" s="21">
        <f>Y71*(1+'2-Data Input &amp; Assumptions'!$G244)</f>
        <v>0</v>
      </c>
      <c r="AL71" s="21">
        <f>Z71*(1+'2-Data Input &amp; Assumptions'!$G244)</f>
        <v>0</v>
      </c>
      <c r="AM71" s="21">
        <f>AA71*(1+'2-Data Input &amp; Assumptions'!$G244)</f>
        <v>0</v>
      </c>
      <c r="AN71" s="21">
        <f>AB71*(1+'2-Data Input &amp; Assumptions'!$G244)</f>
        <v>0</v>
      </c>
    </row>
    <row r="72" spans="2:45" x14ac:dyDescent="0.3">
      <c r="B72" s="27"/>
      <c r="C72" s="12"/>
      <c r="D72" s="20" t="str">
        <f>'2-Data Input &amp; Assumptions'!A35</f>
        <v>GRANTS</v>
      </c>
      <c r="E72" s="21">
        <f>'2-Data Input &amp; Assumptions'!C160/1000</f>
        <v>0</v>
      </c>
      <c r="F72" s="21">
        <f>'2-Data Input &amp; Assumptions'!D160/1000</f>
        <v>0</v>
      </c>
      <c r="G72" s="21">
        <f>'2-Data Input &amp; Assumptions'!E160/1000</f>
        <v>0</v>
      </c>
      <c r="H72" s="21">
        <f>'2-Data Input &amp; Assumptions'!F160/1000</f>
        <v>0</v>
      </c>
      <c r="I72" s="21">
        <f>'2-Data Input &amp; Assumptions'!G160/1000</f>
        <v>0</v>
      </c>
      <c r="J72" s="21">
        <f>'2-Data Input &amp; Assumptions'!H160/1000</f>
        <v>0</v>
      </c>
      <c r="K72" s="21">
        <f>'2-Data Input &amp; Assumptions'!I160/1000</f>
        <v>0</v>
      </c>
      <c r="L72" s="21">
        <f>'2-Data Input &amp; Assumptions'!J160/1000</f>
        <v>0</v>
      </c>
      <c r="M72" s="21">
        <f>'2-Data Input &amp; Assumptions'!K160/1000</f>
        <v>0</v>
      </c>
      <c r="N72" s="21">
        <f>'2-Data Input &amp; Assumptions'!L160/1000</f>
        <v>0</v>
      </c>
      <c r="O72" s="21">
        <f>'2-Data Input &amp; Assumptions'!M160/1000</f>
        <v>0</v>
      </c>
      <c r="P72" s="87">
        <f>'2-Data Input &amp; Assumptions'!N160/1000</f>
        <v>0</v>
      </c>
      <c r="Q72" s="21">
        <f>'2-Data Input &amp; Assumptions'!C203/1000</f>
        <v>0</v>
      </c>
      <c r="R72" s="21">
        <f>'2-Data Input &amp; Assumptions'!D203/1000</f>
        <v>0</v>
      </c>
      <c r="S72" s="21">
        <f>'2-Data Input &amp; Assumptions'!E203/1000</f>
        <v>0</v>
      </c>
      <c r="T72" s="21">
        <f>'2-Data Input &amp; Assumptions'!F203/1000</f>
        <v>0</v>
      </c>
      <c r="U72" s="21">
        <f>'2-Data Input &amp; Assumptions'!G203/1000</f>
        <v>0</v>
      </c>
      <c r="V72" s="21">
        <f>'2-Data Input &amp; Assumptions'!H203/1000</f>
        <v>0</v>
      </c>
      <c r="W72" s="21">
        <f>'2-Data Input &amp; Assumptions'!I203/1000</f>
        <v>0</v>
      </c>
      <c r="X72" s="21">
        <f>'2-Data Input &amp; Assumptions'!J203/1000</f>
        <v>0</v>
      </c>
      <c r="Y72" s="21">
        <f>'2-Data Input &amp; Assumptions'!K203/1000</f>
        <v>0</v>
      </c>
      <c r="Z72" s="21">
        <f>'2-Data Input &amp; Assumptions'!L203/1000</f>
        <v>0</v>
      </c>
      <c r="AA72" s="21">
        <f>'2-Data Input &amp; Assumptions'!M203/1000</f>
        <v>0</v>
      </c>
      <c r="AB72" s="87">
        <f>'2-Data Input &amp; Assumptions'!N203/1000</f>
        <v>0</v>
      </c>
      <c r="AC72" s="21">
        <f>Q72*(1+'2-Data Input &amp; Assumptions'!$G245)</f>
        <v>0</v>
      </c>
      <c r="AD72" s="21">
        <f>R72*(1+'2-Data Input &amp; Assumptions'!$G245)</f>
        <v>0</v>
      </c>
      <c r="AE72" s="21">
        <f>S72*(1+'2-Data Input &amp; Assumptions'!$G245)</f>
        <v>0</v>
      </c>
      <c r="AF72" s="21">
        <f>T72*(1+'2-Data Input &amp; Assumptions'!$G245)</f>
        <v>0</v>
      </c>
      <c r="AG72" s="21">
        <f>U72*(1+'2-Data Input &amp; Assumptions'!$G245)</f>
        <v>0</v>
      </c>
      <c r="AH72" s="21">
        <f>V72*(1+'2-Data Input &amp; Assumptions'!$G245)</f>
        <v>0</v>
      </c>
      <c r="AI72" s="21">
        <f>W72*(1+'2-Data Input &amp; Assumptions'!$G245)</f>
        <v>0</v>
      </c>
      <c r="AJ72" s="21">
        <f>X72*(1+'2-Data Input &amp; Assumptions'!$G245)</f>
        <v>0</v>
      </c>
      <c r="AK72" s="21">
        <f>Y72*(1+'2-Data Input &amp; Assumptions'!$G245)</f>
        <v>0</v>
      </c>
      <c r="AL72" s="21">
        <f>Z72*(1+'2-Data Input &amp; Assumptions'!$G245)</f>
        <v>0</v>
      </c>
      <c r="AM72" s="21">
        <f>AA72*(1+'2-Data Input &amp; Assumptions'!$G245)</f>
        <v>0</v>
      </c>
      <c r="AN72" s="21">
        <f>AB72*(1+'2-Data Input &amp; Assumptions'!$G245)</f>
        <v>0</v>
      </c>
    </row>
    <row r="73" spans="2:45" x14ac:dyDescent="0.3">
      <c r="B73" s="27"/>
      <c r="C73" s="12"/>
      <c r="D73" s="20" t="str">
        <f>'2-Data Input &amp; Assumptions'!A36</f>
        <v>OPERATINGTRANSFERS/OTHER</v>
      </c>
      <c r="E73" s="21">
        <f>'2-Data Input &amp; Assumptions'!C161/1000</f>
        <v>0</v>
      </c>
      <c r="F73" s="21">
        <f>'2-Data Input &amp; Assumptions'!D161/1000</f>
        <v>0</v>
      </c>
      <c r="G73" s="21">
        <f>'2-Data Input &amp; Assumptions'!E161/1000</f>
        <v>0</v>
      </c>
      <c r="H73" s="21">
        <f>'2-Data Input &amp; Assumptions'!F161/1000</f>
        <v>0</v>
      </c>
      <c r="I73" s="21">
        <f>'2-Data Input &amp; Assumptions'!G161/1000</f>
        <v>0</v>
      </c>
      <c r="J73" s="21">
        <f>'2-Data Input &amp; Assumptions'!H161/1000</f>
        <v>0</v>
      </c>
      <c r="K73" s="21">
        <f>'2-Data Input &amp; Assumptions'!I161/1000</f>
        <v>0</v>
      </c>
      <c r="L73" s="21">
        <f>'2-Data Input &amp; Assumptions'!J161/1000</f>
        <v>0</v>
      </c>
      <c r="M73" s="21">
        <f>'2-Data Input &amp; Assumptions'!K161/1000</f>
        <v>0</v>
      </c>
      <c r="N73" s="21">
        <f>'2-Data Input &amp; Assumptions'!L161/1000</f>
        <v>0</v>
      </c>
      <c r="O73" s="21">
        <f>'2-Data Input &amp; Assumptions'!M161/1000</f>
        <v>0</v>
      </c>
      <c r="P73" s="87">
        <f>'2-Data Input &amp; Assumptions'!N161/1000</f>
        <v>18901.904999999999</v>
      </c>
      <c r="Q73" s="21">
        <f>'2-Data Input &amp; Assumptions'!C204/1000</f>
        <v>0</v>
      </c>
      <c r="R73" s="21">
        <f>'2-Data Input &amp; Assumptions'!D204/1000</f>
        <v>0</v>
      </c>
      <c r="S73" s="21">
        <f>'2-Data Input &amp; Assumptions'!E204/1000</f>
        <v>0</v>
      </c>
      <c r="T73" s="21">
        <f>'2-Data Input &amp; Assumptions'!F204/1000</f>
        <v>0</v>
      </c>
      <c r="U73" s="21">
        <f>'2-Data Input &amp; Assumptions'!G204/1000</f>
        <v>0</v>
      </c>
      <c r="V73" s="21">
        <f>'2-Data Input &amp; Assumptions'!H204/1000</f>
        <v>0</v>
      </c>
      <c r="W73" s="21">
        <f>'2-Data Input &amp; Assumptions'!I204/1000</f>
        <v>0</v>
      </c>
      <c r="X73" s="21">
        <f>'2-Data Input &amp; Assumptions'!J204/1000</f>
        <v>0</v>
      </c>
      <c r="Y73" s="21">
        <f>'2-Data Input &amp; Assumptions'!K204/1000</f>
        <v>0</v>
      </c>
      <c r="Z73" s="21">
        <f>'2-Data Input &amp; Assumptions'!L204/1000</f>
        <v>0</v>
      </c>
      <c r="AA73" s="21">
        <f>'2-Data Input &amp; Assumptions'!M204/1000</f>
        <v>0</v>
      </c>
      <c r="AB73" s="87">
        <f>'2-Data Input &amp; Assumptions'!N204/1000</f>
        <v>19279.9431</v>
      </c>
      <c r="AC73" s="21">
        <f>Q73*(1+'2-Data Input &amp; Assumptions'!$G246)</f>
        <v>0</v>
      </c>
      <c r="AD73" s="21">
        <f>R73*(1+'2-Data Input &amp; Assumptions'!$G246)</f>
        <v>0</v>
      </c>
      <c r="AE73" s="21">
        <f>S73*(1+'2-Data Input &amp; Assumptions'!$G246)</f>
        <v>0</v>
      </c>
      <c r="AF73" s="21">
        <f>T73*(1+'2-Data Input &amp; Assumptions'!$G246)</f>
        <v>0</v>
      </c>
      <c r="AG73" s="21">
        <f>U73*(1+'2-Data Input &amp; Assumptions'!$G246)</f>
        <v>0</v>
      </c>
      <c r="AH73" s="21">
        <f>V73*(1+'2-Data Input &amp; Assumptions'!$G246)</f>
        <v>0</v>
      </c>
      <c r="AI73" s="21">
        <f>W73*(1+'2-Data Input &amp; Assumptions'!$G246)</f>
        <v>0</v>
      </c>
      <c r="AJ73" s="21">
        <f>X73*(1+'2-Data Input &amp; Assumptions'!$G246)</f>
        <v>0</v>
      </c>
      <c r="AK73" s="21">
        <f>Y73*(1+'2-Data Input &amp; Assumptions'!$G246)</f>
        <v>0</v>
      </c>
      <c r="AL73" s="21">
        <f>Z73*(1+'2-Data Input &amp; Assumptions'!$G246)</f>
        <v>0</v>
      </c>
      <c r="AM73" s="21">
        <f>AA73*(1+'2-Data Input &amp; Assumptions'!$G246)</f>
        <v>0</v>
      </c>
      <c r="AN73" s="21">
        <f>AB73*(1+'2-Data Input &amp; Assumptions'!$G246)</f>
        <v>19665.541961999999</v>
      </c>
    </row>
    <row r="74" spans="2:45" x14ac:dyDescent="0.3">
      <c r="B74" s="27"/>
      <c r="C74" s="12"/>
      <c r="D74" s="20" t="str">
        <f>'2-Data Input &amp; Assumptions'!A37</f>
        <v>OTHER EXP-1</v>
      </c>
      <c r="E74" s="21">
        <f>'2-Data Input &amp; Assumptions'!C162/1000</f>
        <v>0</v>
      </c>
      <c r="F74" s="21">
        <f>'2-Data Input &amp; Assumptions'!D162/1000</f>
        <v>0</v>
      </c>
      <c r="G74" s="21">
        <f>'2-Data Input &amp; Assumptions'!E162/1000</f>
        <v>0</v>
      </c>
      <c r="H74" s="21">
        <f>'2-Data Input &amp; Assumptions'!F162/1000</f>
        <v>0</v>
      </c>
      <c r="I74" s="21">
        <f>'2-Data Input &amp; Assumptions'!G162/1000</f>
        <v>0</v>
      </c>
      <c r="J74" s="21">
        <f>'2-Data Input &amp; Assumptions'!H162/1000</f>
        <v>0</v>
      </c>
      <c r="K74" s="21">
        <f>'2-Data Input &amp; Assumptions'!I162/1000</f>
        <v>0</v>
      </c>
      <c r="L74" s="21">
        <f>'2-Data Input &amp; Assumptions'!J162/1000</f>
        <v>0</v>
      </c>
      <c r="M74" s="21">
        <f>'2-Data Input &amp; Assumptions'!K162/1000</f>
        <v>0</v>
      </c>
      <c r="N74" s="21">
        <f>'2-Data Input &amp; Assumptions'!L162/1000</f>
        <v>0</v>
      </c>
      <c r="O74" s="21">
        <f>'2-Data Input &amp; Assumptions'!M162/1000</f>
        <v>0</v>
      </c>
      <c r="P74" s="87">
        <f>'2-Data Input &amp; Assumptions'!N162/1000</f>
        <v>0</v>
      </c>
      <c r="Q74" s="21">
        <f>'2-Data Input &amp; Assumptions'!C205/1000</f>
        <v>0</v>
      </c>
      <c r="R74" s="21">
        <f>'2-Data Input &amp; Assumptions'!D205/1000</f>
        <v>0</v>
      </c>
      <c r="S74" s="21">
        <f>'2-Data Input &amp; Assumptions'!E205/1000</f>
        <v>0</v>
      </c>
      <c r="T74" s="21">
        <f>'2-Data Input &amp; Assumptions'!F205/1000</f>
        <v>0</v>
      </c>
      <c r="U74" s="21">
        <f>'2-Data Input &amp; Assumptions'!G205/1000</f>
        <v>0</v>
      </c>
      <c r="V74" s="21">
        <f>'2-Data Input &amp; Assumptions'!H205/1000</f>
        <v>0</v>
      </c>
      <c r="W74" s="21">
        <f>'2-Data Input &amp; Assumptions'!I205/1000</f>
        <v>0</v>
      </c>
      <c r="X74" s="21">
        <f>'2-Data Input &amp; Assumptions'!J205/1000</f>
        <v>0</v>
      </c>
      <c r="Y74" s="21">
        <f>'2-Data Input &amp; Assumptions'!K205/1000</f>
        <v>0</v>
      </c>
      <c r="Z74" s="21">
        <f>'2-Data Input &amp; Assumptions'!L205/1000</f>
        <v>0</v>
      </c>
      <c r="AA74" s="21">
        <f>'2-Data Input &amp; Assumptions'!M205/1000</f>
        <v>0</v>
      </c>
      <c r="AB74" s="87">
        <f>'2-Data Input &amp; Assumptions'!N205/1000</f>
        <v>0</v>
      </c>
      <c r="AC74" s="21">
        <f>Q74*(1+'2-Data Input &amp; Assumptions'!$G247)</f>
        <v>0</v>
      </c>
      <c r="AD74" s="21">
        <f>R74*(1+'2-Data Input &amp; Assumptions'!$G247)</f>
        <v>0</v>
      </c>
      <c r="AE74" s="21">
        <f>S74*(1+'2-Data Input &amp; Assumptions'!$G247)</f>
        <v>0</v>
      </c>
      <c r="AF74" s="21">
        <f>T74*(1+'2-Data Input &amp; Assumptions'!$G247)</f>
        <v>0</v>
      </c>
      <c r="AG74" s="21">
        <f>U74*(1+'2-Data Input &amp; Assumptions'!$G247)</f>
        <v>0</v>
      </c>
      <c r="AH74" s="21">
        <f>V74*(1+'2-Data Input &amp; Assumptions'!$G247)</f>
        <v>0</v>
      </c>
      <c r="AI74" s="21">
        <f>W74*(1+'2-Data Input &amp; Assumptions'!$G247)</f>
        <v>0</v>
      </c>
      <c r="AJ74" s="21">
        <f>X74*(1+'2-Data Input &amp; Assumptions'!$G247)</f>
        <v>0</v>
      </c>
      <c r="AK74" s="21">
        <f>Y74*(1+'2-Data Input &amp; Assumptions'!$G247)</f>
        <v>0</v>
      </c>
      <c r="AL74" s="21">
        <f>Z74*(1+'2-Data Input &amp; Assumptions'!$G247)</f>
        <v>0</v>
      </c>
      <c r="AM74" s="21">
        <f>AA74*(1+'2-Data Input &amp; Assumptions'!$G247)</f>
        <v>0</v>
      </c>
      <c r="AN74" s="21">
        <f>AB74*(1+'2-Data Input &amp; Assumptions'!$G247)</f>
        <v>0</v>
      </c>
    </row>
    <row r="75" spans="2:45" x14ac:dyDescent="0.3">
      <c r="B75" s="27"/>
      <c r="C75" s="12"/>
      <c r="D75" s="20" t="str">
        <f>'2-Data Input &amp; Assumptions'!A38</f>
        <v>OTHER EXP-2</v>
      </c>
      <c r="E75" s="21">
        <f>'2-Data Input &amp; Assumptions'!C163/1000</f>
        <v>0</v>
      </c>
      <c r="F75" s="21">
        <f>'2-Data Input &amp; Assumptions'!D163/1000</f>
        <v>0</v>
      </c>
      <c r="G75" s="21">
        <f>'2-Data Input &amp; Assumptions'!E163/1000</f>
        <v>0</v>
      </c>
      <c r="H75" s="21">
        <f>'2-Data Input &amp; Assumptions'!F163/1000</f>
        <v>0</v>
      </c>
      <c r="I75" s="21">
        <f>'2-Data Input &amp; Assumptions'!G163/1000</f>
        <v>0</v>
      </c>
      <c r="J75" s="21">
        <f>'2-Data Input &amp; Assumptions'!H163/1000</f>
        <v>0</v>
      </c>
      <c r="K75" s="21">
        <f>'2-Data Input &amp; Assumptions'!I163/1000</f>
        <v>0</v>
      </c>
      <c r="L75" s="21">
        <f>'2-Data Input &amp; Assumptions'!J163/1000</f>
        <v>0</v>
      </c>
      <c r="M75" s="21">
        <f>'2-Data Input &amp; Assumptions'!K163/1000</f>
        <v>0</v>
      </c>
      <c r="N75" s="21">
        <f>'2-Data Input &amp; Assumptions'!L163/1000</f>
        <v>0</v>
      </c>
      <c r="O75" s="21">
        <f>'2-Data Input &amp; Assumptions'!M163/1000</f>
        <v>0</v>
      </c>
      <c r="P75" s="87">
        <f>'2-Data Input &amp; Assumptions'!N163/1000</f>
        <v>0</v>
      </c>
      <c r="Q75" s="21">
        <f>'2-Data Input &amp; Assumptions'!C206/1000</f>
        <v>0</v>
      </c>
      <c r="R75" s="21">
        <f>'2-Data Input &amp; Assumptions'!D206/1000</f>
        <v>0</v>
      </c>
      <c r="S75" s="21">
        <f>'2-Data Input &amp; Assumptions'!E206/1000</f>
        <v>0</v>
      </c>
      <c r="T75" s="21">
        <f>'2-Data Input &amp; Assumptions'!F206/1000</f>
        <v>0</v>
      </c>
      <c r="U75" s="21">
        <f>'2-Data Input &amp; Assumptions'!G206/1000</f>
        <v>0</v>
      </c>
      <c r="V75" s="21">
        <f>'2-Data Input &amp; Assumptions'!H206/1000</f>
        <v>0</v>
      </c>
      <c r="W75" s="21">
        <f>'2-Data Input &amp; Assumptions'!I206/1000</f>
        <v>0</v>
      </c>
      <c r="X75" s="21">
        <f>'2-Data Input &amp; Assumptions'!J206/1000</f>
        <v>0</v>
      </c>
      <c r="Y75" s="21">
        <f>'2-Data Input &amp; Assumptions'!K206/1000</f>
        <v>0</v>
      </c>
      <c r="Z75" s="21">
        <f>'2-Data Input &amp; Assumptions'!L206/1000</f>
        <v>0</v>
      </c>
      <c r="AA75" s="21">
        <f>'2-Data Input &amp; Assumptions'!M206/1000</f>
        <v>0</v>
      </c>
      <c r="AB75" s="87">
        <f>'2-Data Input &amp; Assumptions'!N206/1000</f>
        <v>0</v>
      </c>
      <c r="AC75" s="21">
        <f>Q75*(1+'2-Data Input &amp; Assumptions'!$G248)</f>
        <v>0</v>
      </c>
      <c r="AD75" s="21">
        <f>R75*(1+'2-Data Input &amp; Assumptions'!$G248)</f>
        <v>0</v>
      </c>
      <c r="AE75" s="21">
        <f>S75*(1+'2-Data Input &amp; Assumptions'!$G248)</f>
        <v>0</v>
      </c>
      <c r="AF75" s="21">
        <f>T75*(1+'2-Data Input &amp; Assumptions'!$G248)</f>
        <v>0</v>
      </c>
      <c r="AG75" s="21">
        <f>U75*(1+'2-Data Input &amp; Assumptions'!$G248)</f>
        <v>0</v>
      </c>
      <c r="AH75" s="21">
        <f>V75*(1+'2-Data Input &amp; Assumptions'!$G248)</f>
        <v>0</v>
      </c>
      <c r="AI75" s="21">
        <f>W75*(1+'2-Data Input &amp; Assumptions'!$G248)</f>
        <v>0</v>
      </c>
      <c r="AJ75" s="21">
        <f>X75*(1+'2-Data Input &amp; Assumptions'!$G248)</f>
        <v>0</v>
      </c>
      <c r="AK75" s="21">
        <f>Y75*(1+'2-Data Input &amp; Assumptions'!$G248)</f>
        <v>0</v>
      </c>
      <c r="AL75" s="21">
        <f>Z75*(1+'2-Data Input &amp; Assumptions'!$G248)</f>
        <v>0</v>
      </c>
      <c r="AM75" s="21">
        <f>AA75*(1+'2-Data Input &amp; Assumptions'!$G248)</f>
        <v>0</v>
      </c>
      <c r="AN75" s="21">
        <f>AB75*(1+'2-Data Input &amp; Assumptions'!$G248)</f>
        <v>0</v>
      </c>
    </row>
    <row r="76" spans="2:45" x14ac:dyDescent="0.3">
      <c r="B76" s="27"/>
      <c r="C76" s="12"/>
      <c r="D76" s="20" t="str">
        <f>'2-Data Input &amp; Assumptions'!A39</f>
        <v>OTHER EXP-3</v>
      </c>
      <c r="E76" s="21">
        <f>'2-Data Input &amp; Assumptions'!C164/1000</f>
        <v>0</v>
      </c>
      <c r="F76" s="21">
        <f>'2-Data Input &amp; Assumptions'!D164/1000</f>
        <v>0</v>
      </c>
      <c r="G76" s="21">
        <f>'2-Data Input &amp; Assumptions'!E164/1000</f>
        <v>0</v>
      </c>
      <c r="H76" s="21">
        <f>'2-Data Input &amp; Assumptions'!F164/1000</f>
        <v>0</v>
      </c>
      <c r="I76" s="21">
        <f>'2-Data Input &amp; Assumptions'!G164/1000</f>
        <v>0</v>
      </c>
      <c r="J76" s="21">
        <f>'2-Data Input &amp; Assumptions'!H164/1000</f>
        <v>0</v>
      </c>
      <c r="K76" s="21">
        <f>'2-Data Input &amp; Assumptions'!I164/1000</f>
        <v>0</v>
      </c>
      <c r="L76" s="21">
        <f>'2-Data Input &amp; Assumptions'!J164/1000</f>
        <v>0</v>
      </c>
      <c r="M76" s="21">
        <f>'2-Data Input &amp; Assumptions'!K164/1000</f>
        <v>0</v>
      </c>
      <c r="N76" s="21">
        <f>'2-Data Input &amp; Assumptions'!L164/1000</f>
        <v>0</v>
      </c>
      <c r="O76" s="21">
        <f>'2-Data Input &amp; Assumptions'!M164/1000</f>
        <v>0</v>
      </c>
      <c r="P76" s="87">
        <f>'2-Data Input &amp; Assumptions'!N164/1000</f>
        <v>0</v>
      </c>
      <c r="Q76" s="21">
        <f>'2-Data Input &amp; Assumptions'!C207/1000</f>
        <v>0</v>
      </c>
      <c r="R76" s="21">
        <f>'2-Data Input &amp; Assumptions'!D207/1000</f>
        <v>0</v>
      </c>
      <c r="S76" s="21">
        <f>'2-Data Input &amp; Assumptions'!E207/1000</f>
        <v>0</v>
      </c>
      <c r="T76" s="21">
        <f>'2-Data Input &amp; Assumptions'!F207/1000</f>
        <v>0</v>
      </c>
      <c r="U76" s="21">
        <f>'2-Data Input &amp; Assumptions'!G207/1000</f>
        <v>0</v>
      </c>
      <c r="V76" s="21">
        <f>'2-Data Input &amp; Assumptions'!H207/1000</f>
        <v>0</v>
      </c>
      <c r="W76" s="21">
        <f>'2-Data Input &amp; Assumptions'!I207/1000</f>
        <v>0</v>
      </c>
      <c r="X76" s="21">
        <f>'2-Data Input &amp; Assumptions'!J207/1000</f>
        <v>0</v>
      </c>
      <c r="Y76" s="21">
        <f>'2-Data Input &amp; Assumptions'!K207/1000</f>
        <v>0</v>
      </c>
      <c r="Z76" s="21">
        <f>'2-Data Input &amp; Assumptions'!L207/1000</f>
        <v>0</v>
      </c>
      <c r="AA76" s="21">
        <f>'2-Data Input &amp; Assumptions'!M207/1000</f>
        <v>0</v>
      </c>
      <c r="AB76" s="87">
        <f>'2-Data Input &amp; Assumptions'!N207/1000</f>
        <v>0</v>
      </c>
      <c r="AC76" s="21">
        <f>Q76*(1+'2-Data Input &amp; Assumptions'!$G249)</f>
        <v>0</v>
      </c>
      <c r="AD76" s="21">
        <f>R76*(1+'2-Data Input &amp; Assumptions'!$G249)</f>
        <v>0</v>
      </c>
      <c r="AE76" s="21">
        <f>S76*(1+'2-Data Input &amp; Assumptions'!$G249)</f>
        <v>0</v>
      </c>
      <c r="AF76" s="21">
        <f>T76*(1+'2-Data Input &amp; Assumptions'!$G249)</f>
        <v>0</v>
      </c>
      <c r="AG76" s="21">
        <f>U76*(1+'2-Data Input &amp; Assumptions'!$G249)</f>
        <v>0</v>
      </c>
      <c r="AH76" s="21">
        <f>V76*(1+'2-Data Input &amp; Assumptions'!$G249)</f>
        <v>0</v>
      </c>
      <c r="AI76" s="21">
        <f>W76*(1+'2-Data Input &amp; Assumptions'!$G249)</f>
        <v>0</v>
      </c>
      <c r="AJ76" s="21">
        <f>X76*(1+'2-Data Input &amp; Assumptions'!$G249)</f>
        <v>0</v>
      </c>
      <c r="AK76" s="21">
        <f>Y76*(1+'2-Data Input &amp; Assumptions'!$G249)</f>
        <v>0</v>
      </c>
      <c r="AL76" s="21">
        <f>Z76*(1+'2-Data Input &amp; Assumptions'!$G249)</f>
        <v>0</v>
      </c>
      <c r="AM76" s="21">
        <f>AA76*(1+'2-Data Input &amp; Assumptions'!$G249)</f>
        <v>0</v>
      </c>
      <c r="AN76" s="21">
        <f>AB76*(1+'2-Data Input &amp; Assumptions'!$G249)</f>
        <v>0</v>
      </c>
    </row>
    <row r="77" spans="2:45" x14ac:dyDescent="0.3">
      <c r="B77" s="27"/>
      <c r="C77" s="12"/>
      <c r="D77" s="20" t="str">
        <f>'2-Data Input &amp; Assumptions'!A40</f>
        <v>OTHER EXP-4</v>
      </c>
      <c r="E77" s="21">
        <f>'2-Data Input &amp; Assumptions'!C165/1000</f>
        <v>0</v>
      </c>
      <c r="F77" s="21">
        <f>'2-Data Input &amp; Assumptions'!D165/1000</f>
        <v>0</v>
      </c>
      <c r="G77" s="21">
        <f>'2-Data Input &amp; Assumptions'!E165/1000</f>
        <v>0</v>
      </c>
      <c r="H77" s="21">
        <f>'2-Data Input &amp; Assumptions'!F165/1000</f>
        <v>0</v>
      </c>
      <c r="I77" s="21">
        <f>'2-Data Input &amp; Assumptions'!G165/1000</f>
        <v>0</v>
      </c>
      <c r="J77" s="21">
        <f>'2-Data Input &amp; Assumptions'!H165/1000</f>
        <v>0</v>
      </c>
      <c r="K77" s="21">
        <f>'2-Data Input &amp; Assumptions'!I165/1000</f>
        <v>0</v>
      </c>
      <c r="L77" s="21">
        <f>'2-Data Input &amp; Assumptions'!J165/1000</f>
        <v>0</v>
      </c>
      <c r="M77" s="21">
        <f>'2-Data Input &amp; Assumptions'!K165/1000</f>
        <v>0</v>
      </c>
      <c r="N77" s="21">
        <f>'2-Data Input &amp; Assumptions'!L165/1000</f>
        <v>0</v>
      </c>
      <c r="O77" s="21">
        <f>'2-Data Input &amp; Assumptions'!M165/1000</f>
        <v>0</v>
      </c>
      <c r="P77" s="87">
        <f>'2-Data Input &amp; Assumptions'!N165/1000</f>
        <v>0</v>
      </c>
      <c r="Q77" s="21">
        <f>'2-Data Input &amp; Assumptions'!C208/1000</f>
        <v>0</v>
      </c>
      <c r="R77" s="21">
        <f>'2-Data Input &amp; Assumptions'!D208/1000</f>
        <v>0</v>
      </c>
      <c r="S77" s="21">
        <f>'2-Data Input &amp; Assumptions'!E208/1000</f>
        <v>0</v>
      </c>
      <c r="T77" s="21">
        <f>'2-Data Input &amp; Assumptions'!F208/1000</f>
        <v>0</v>
      </c>
      <c r="U77" s="21">
        <f>'2-Data Input &amp; Assumptions'!G208/1000</f>
        <v>0</v>
      </c>
      <c r="V77" s="21">
        <f>'2-Data Input &amp; Assumptions'!H208/1000</f>
        <v>0</v>
      </c>
      <c r="W77" s="21">
        <f>'2-Data Input &amp; Assumptions'!I208/1000</f>
        <v>0</v>
      </c>
      <c r="X77" s="21">
        <f>'2-Data Input &amp; Assumptions'!J208/1000</f>
        <v>0</v>
      </c>
      <c r="Y77" s="21">
        <f>'2-Data Input &amp; Assumptions'!K208/1000</f>
        <v>0</v>
      </c>
      <c r="Z77" s="21">
        <f>'2-Data Input &amp; Assumptions'!L208/1000</f>
        <v>0</v>
      </c>
      <c r="AA77" s="21">
        <f>'2-Data Input &amp; Assumptions'!M208/1000</f>
        <v>0</v>
      </c>
      <c r="AB77" s="87">
        <f>'2-Data Input &amp; Assumptions'!N208/1000</f>
        <v>0</v>
      </c>
      <c r="AC77" s="21">
        <f>Q77*(1+'2-Data Input &amp; Assumptions'!$G250)</f>
        <v>0</v>
      </c>
      <c r="AD77" s="21">
        <f>R77*(1+'2-Data Input &amp; Assumptions'!$G250)</f>
        <v>0</v>
      </c>
      <c r="AE77" s="21">
        <f>S77*(1+'2-Data Input &amp; Assumptions'!$G250)</f>
        <v>0</v>
      </c>
      <c r="AF77" s="21">
        <f>T77*(1+'2-Data Input &amp; Assumptions'!$G250)</f>
        <v>0</v>
      </c>
      <c r="AG77" s="21">
        <f>U77*(1+'2-Data Input &amp; Assumptions'!$G250)</f>
        <v>0</v>
      </c>
      <c r="AH77" s="21">
        <f>V77*(1+'2-Data Input &amp; Assumptions'!$G250)</f>
        <v>0</v>
      </c>
      <c r="AI77" s="21">
        <f>W77*(1+'2-Data Input &amp; Assumptions'!$G250)</f>
        <v>0</v>
      </c>
      <c r="AJ77" s="21">
        <f>X77*(1+'2-Data Input &amp; Assumptions'!$G250)</f>
        <v>0</v>
      </c>
      <c r="AK77" s="21">
        <f>Y77*(1+'2-Data Input &amp; Assumptions'!$G250)</f>
        <v>0</v>
      </c>
      <c r="AL77" s="21">
        <f>Z77*(1+'2-Data Input &amp; Assumptions'!$G250)</f>
        <v>0</v>
      </c>
      <c r="AM77" s="21">
        <f>AA77*(1+'2-Data Input &amp; Assumptions'!$G250)</f>
        <v>0</v>
      </c>
      <c r="AN77" s="21">
        <f>AB77*(1+'2-Data Input &amp; Assumptions'!$G250)</f>
        <v>0</v>
      </c>
    </row>
    <row r="78" spans="2:45" x14ac:dyDescent="0.3">
      <c r="B78" s="27"/>
      <c r="C78" s="12"/>
      <c r="D78" s="20" t="str">
        <f>'2-Data Input &amp; Assumptions'!A41</f>
        <v>OTHER EXP-5</v>
      </c>
      <c r="E78" s="21">
        <f>'2-Data Input &amp; Assumptions'!C166/1000</f>
        <v>0</v>
      </c>
      <c r="F78" s="21">
        <f>'2-Data Input &amp; Assumptions'!D166/1000</f>
        <v>0</v>
      </c>
      <c r="G78" s="21">
        <f>'2-Data Input &amp; Assumptions'!E166/1000</f>
        <v>0</v>
      </c>
      <c r="H78" s="21">
        <f>'2-Data Input &amp; Assumptions'!F166/1000</f>
        <v>0</v>
      </c>
      <c r="I78" s="21">
        <f>'2-Data Input &amp; Assumptions'!G166/1000</f>
        <v>0</v>
      </c>
      <c r="J78" s="21">
        <f>'2-Data Input &amp; Assumptions'!H166/1000</f>
        <v>0</v>
      </c>
      <c r="K78" s="21">
        <f>'2-Data Input &amp; Assumptions'!I166/1000</f>
        <v>0</v>
      </c>
      <c r="L78" s="21">
        <f>'2-Data Input &amp; Assumptions'!J166/1000</f>
        <v>0</v>
      </c>
      <c r="M78" s="21">
        <f>'2-Data Input &amp; Assumptions'!K166/1000</f>
        <v>0</v>
      </c>
      <c r="N78" s="21">
        <f>'2-Data Input &amp; Assumptions'!L166/1000</f>
        <v>0</v>
      </c>
      <c r="O78" s="21">
        <f>'2-Data Input &amp; Assumptions'!M166/1000</f>
        <v>0</v>
      </c>
      <c r="P78" s="87">
        <f>'2-Data Input &amp; Assumptions'!N166/1000</f>
        <v>0</v>
      </c>
      <c r="Q78" s="21">
        <f>'2-Data Input &amp; Assumptions'!C209/1000</f>
        <v>0</v>
      </c>
      <c r="R78" s="21">
        <f>'2-Data Input &amp; Assumptions'!D209/1000</f>
        <v>0</v>
      </c>
      <c r="S78" s="21">
        <f>'2-Data Input &amp; Assumptions'!E209/1000</f>
        <v>0</v>
      </c>
      <c r="T78" s="21">
        <f>'2-Data Input &amp; Assumptions'!F209/1000</f>
        <v>0</v>
      </c>
      <c r="U78" s="21">
        <f>'2-Data Input &amp; Assumptions'!G209/1000</f>
        <v>0</v>
      </c>
      <c r="V78" s="21">
        <f>'2-Data Input &amp; Assumptions'!H209/1000</f>
        <v>0</v>
      </c>
      <c r="W78" s="21">
        <f>'2-Data Input &amp; Assumptions'!I209/1000</f>
        <v>0</v>
      </c>
      <c r="X78" s="21">
        <f>'2-Data Input &amp; Assumptions'!J209/1000</f>
        <v>0</v>
      </c>
      <c r="Y78" s="21">
        <f>'2-Data Input &amp; Assumptions'!K209/1000</f>
        <v>0</v>
      </c>
      <c r="Z78" s="21">
        <f>'2-Data Input &amp; Assumptions'!L209/1000</f>
        <v>0</v>
      </c>
      <c r="AA78" s="21">
        <f>'2-Data Input &amp; Assumptions'!M209/1000</f>
        <v>0</v>
      </c>
      <c r="AB78" s="87">
        <f>'2-Data Input &amp; Assumptions'!N209/1000</f>
        <v>0</v>
      </c>
      <c r="AC78" s="21">
        <f>Q78*(1+'2-Data Input &amp; Assumptions'!$G251)</f>
        <v>0</v>
      </c>
      <c r="AD78" s="21">
        <f>R78*(1+'2-Data Input &amp; Assumptions'!$G251)</f>
        <v>0</v>
      </c>
      <c r="AE78" s="21">
        <f>S78*(1+'2-Data Input &amp; Assumptions'!$G251)</f>
        <v>0</v>
      </c>
      <c r="AF78" s="21">
        <f>T78*(1+'2-Data Input &amp; Assumptions'!$G251)</f>
        <v>0</v>
      </c>
      <c r="AG78" s="21">
        <f>U78*(1+'2-Data Input &amp; Assumptions'!$G251)</f>
        <v>0</v>
      </c>
      <c r="AH78" s="21">
        <f>V78*(1+'2-Data Input &amp; Assumptions'!$G251)</f>
        <v>0</v>
      </c>
      <c r="AI78" s="21">
        <f>W78*(1+'2-Data Input &amp; Assumptions'!$G251)</f>
        <v>0</v>
      </c>
      <c r="AJ78" s="21">
        <f>X78*(1+'2-Data Input &amp; Assumptions'!$G251)</f>
        <v>0</v>
      </c>
      <c r="AK78" s="21">
        <f>Y78*(1+'2-Data Input &amp; Assumptions'!$G251)</f>
        <v>0</v>
      </c>
      <c r="AL78" s="21">
        <f>Z78*(1+'2-Data Input &amp; Assumptions'!$G251)</f>
        <v>0</v>
      </c>
      <c r="AM78" s="21">
        <f>AA78*(1+'2-Data Input &amp; Assumptions'!$G251)</f>
        <v>0</v>
      </c>
      <c r="AN78" s="21">
        <f>AB78*(1+'2-Data Input &amp; Assumptions'!$G251)</f>
        <v>0</v>
      </c>
    </row>
    <row r="79" spans="2:45" x14ac:dyDescent="0.3">
      <c r="B79" s="27"/>
      <c r="C79" s="12"/>
      <c r="D79" s="20" t="str">
        <f>'2-Data Input &amp; Assumptions'!A42</f>
        <v>OTHER EXP-6</v>
      </c>
      <c r="E79" s="21">
        <f>'2-Data Input &amp; Assumptions'!C167/1000</f>
        <v>0</v>
      </c>
      <c r="F79" s="21">
        <f>'2-Data Input &amp; Assumptions'!D167/1000</f>
        <v>0</v>
      </c>
      <c r="G79" s="21">
        <f>'2-Data Input &amp; Assumptions'!E167/1000</f>
        <v>0</v>
      </c>
      <c r="H79" s="21">
        <f>'2-Data Input &amp; Assumptions'!F167/1000</f>
        <v>0</v>
      </c>
      <c r="I79" s="21">
        <f>'2-Data Input &amp; Assumptions'!G167/1000</f>
        <v>0</v>
      </c>
      <c r="J79" s="21">
        <f>'2-Data Input &amp; Assumptions'!H167/1000</f>
        <v>0</v>
      </c>
      <c r="K79" s="21">
        <f>'2-Data Input &amp; Assumptions'!I167/1000</f>
        <v>0</v>
      </c>
      <c r="L79" s="21">
        <f>'2-Data Input &amp; Assumptions'!J167/1000</f>
        <v>0</v>
      </c>
      <c r="M79" s="21">
        <f>'2-Data Input &amp; Assumptions'!K167/1000</f>
        <v>0</v>
      </c>
      <c r="N79" s="21">
        <f>'2-Data Input &amp; Assumptions'!L167/1000</f>
        <v>0</v>
      </c>
      <c r="O79" s="21">
        <f>'2-Data Input &amp; Assumptions'!M167/1000</f>
        <v>0</v>
      </c>
      <c r="P79" s="87">
        <f>'2-Data Input &amp; Assumptions'!N167/1000</f>
        <v>0</v>
      </c>
      <c r="Q79" s="21">
        <f>'2-Data Input &amp; Assumptions'!C210/1000</f>
        <v>0</v>
      </c>
      <c r="R79" s="21">
        <f>'2-Data Input &amp; Assumptions'!D210/1000</f>
        <v>0</v>
      </c>
      <c r="S79" s="21">
        <f>'2-Data Input &amp; Assumptions'!E210/1000</f>
        <v>0</v>
      </c>
      <c r="T79" s="21">
        <f>'2-Data Input &amp; Assumptions'!F210/1000</f>
        <v>0</v>
      </c>
      <c r="U79" s="21">
        <f>'2-Data Input &amp; Assumptions'!G210/1000</f>
        <v>0</v>
      </c>
      <c r="V79" s="21">
        <f>'2-Data Input &amp; Assumptions'!H210/1000</f>
        <v>0</v>
      </c>
      <c r="W79" s="21">
        <f>'2-Data Input &amp; Assumptions'!I210/1000</f>
        <v>0</v>
      </c>
      <c r="X79" s="21">
        <f>'2-Data Input &amp; Assumptions'!J210/1000</f>
        <v>0</v>
      </c>
      <c r="Y79" s="21">
        <f>'2-Data Input &amp; Assumptions'!K210/1000</f>
        <v>0</v>
      </c>
      <c r="Z79" s="21">
        <f>'2-Data Input &amp; Assumptions'!L210/1000</f>
        <v>0</v>
      </c>
      <c r="AA79" s="21">
        <f>'2-Data Input &amp; Assumptions'!M210/1000</f>
        <v>0</v>
      </c>
      <c r="AB79" s="87">
        <f>'2-Data Input &amp; Assumptions'!N210/1000</f>
        <v>0</v>
      </c>
      <c r="AC79" s="21">
        <f>Q79*(1+'2-Data Input &amp; Assumptions'!$G252)</f>
        <v>0</v>
      </c>
      <c r="AD79" s="21">
        <f>R79*(1+'2-Data Input &amp; Assumptions'!$G252)</f>
        <v>0</v>
      </c>
      <c r="AE79" s="21">
        <f>S79*(1+'2-Data Input &amp; Assumptions'!$G252)</f>
        <v>0</v>
      </c>
      <c r="AF79" s="21">
        <f>T79*(1+'2-Data Input &amp; Assumptions'!$G252)</f>
        <v>0</v>
      </c>
      <c r="AG79" s="21">
        <f>U79*(1+'2-Data Input &amp; Assumptions'!$G252)</f>
        <v>0</v>
      </c>
      <c r="AH79" s="21">
        <f>V79*(1+'2-Data Input &amp; Assumptions'!$G252)</f>
        <v>0</v>
      </c>
      <c r="AI79" s="21">
        <f>W79*(1+'2-Data Input &amp; Assumptions'!$G252)</f>
        <v>0</v>
      </c>
      <c r="AJ79" s="21">
        <f>X79*(1+'2-Data Input &amp; Assumptions'!$G252)</f>
        <v>0</v>
      </c>
      <c r="AK79" s="21">
        <f>Y79*(1+'2-Data Input &amp; Assumptions'!$G252)</f>
        <v>0</v>
      </c>
      <c r="AL79" s="21">
        <f>Z79*(1+'2-Data Input &amp; Assumptions'!$G252)</f>
        <v>0</v>
      </c>
      <c r="AM79" s="21">
        <f>AA79*(1+'2-Data Input &amp; Assumptions'!$G252)</f>
        <v>0</v>
      </c>
      <c r="AN79" s="21">
        <f>AB79*(1+'2-Data Input &amp; Assumptions'!$G252)</f>
        <v>0</v>
      </c>
    </row>
    <row r="80" spans="2:45" x14ac:dyDescent="0.3">
      <c r="B80" s="27"/>
      <c r="C80" s="12"/>
      <c r="D80" s="20" t="str">
        <f>'2-Data Input &amp; Assumptions'!A43</f>
        <v>OTHER EXP-7</v>
      </c>
      <c r="E80" s="21">
        <f>'2-Data Input &amp; Assumptions'!C168/1000</f>
        <v>0</v>
      </c>
      <c r="F80" s="21">
        <f>'2-Data Input &amp; Assumptions'!D168/1000</f>
        <v>0</v>
      </c>
      <c r="G80" s="21">
        <f>'2-Data Input &amp; Assumptions'!E168/1000</f>
        <v>0</v>
      </c>
      <c r="H80" s="21">
        <f>'2-Data Input &amp; Assumptions'!F168/1000</f>
        <v>0</v>
      </c>
      <c r="I80" s="21">
        <f>'2-Data Input &amp; Assumptions'!G168/1000</f>
        <v>0</v>
      </c>
      <c r="J80" s="21">
        <f>'2-Data Input &amp; Assumptions'!H168/1000</f>
        <v>0</v>
      </c>
      <c r="K80" s="21">
        <f>'2-Data Input &amp; Assumptions'!I168/1000</f>
        <v>0</v>
      </c>
      <c r="L80" s="21">
        <f>'2-Data Input &amp; Assumptions'!J168/1000</f>
        <v>0</v>
      </c>
      <c r="M80" s="21">
        <f>'2-Data Input &amp; Assumptions'!K168/1000</f>
        <v>0</v>
      </c>
      <c r="N80" s="21">
        <f>'2-Data Input &amp; Assumptions'!L168/1000</f>
        <v>0</v>
      </c>
      <c r="O80" s="21">
        <f>'2-Data Input &amp; Assumptions'!M168/1000</f>
        <v>0</v>
      </c>
      <c r="P80" s="87">
        <f>'2-Data Input &amp; Assumptions'!N168/1000</f>
        <v>0</v>
      </c>
      <c r="Q80" s="21">
        <f>'2-Data Input &amp; Assumptions'!C211/1000</f>
        <v>0</v>
      </c>
      <c r="R80" s="21">
        <f>'2-Data Input &amp; Assumptions'!D211/1000</f>
        <v>0</v>
      </c>
      <c r="S80" s="21">
        <f>'2-Data Input &amp; Assumptions'!E211/1000</f>
        <v>0</v>
      </c>
      <c r="T80" s="21">
        <f>'2-Data Input &amp; Assumptions'!F211/1000</f>
        <v>0</v>
      </c>
      <c r="U80" s="21">
        <f>'2-Data Input &amp; Assumptions'!G211/1000</f>
        <v>0</v>
      </c>
      <c r="V80" s="21">
        <f>'2-Data Input &amp; Assumptions'!H211/1000</f>
        <v>0</v>
      </c>
      <c r="W80" s="21">
        <f>'2-Data Input &amp; Assumptions'!I211/1000</f>
        <v>0</v>
      </c>
      <c r="X80" s="21">
        <f>'2-Data Input &amp; Assumptions'!J211/1000</f>
        <v>0</v>
      </c>
      <c r="Y80" s="21">
        <f>'2-Data Input &amp; Assumptions'!K211/1000</f>
        <v>0</v>
      </c>
      <c r="Z80" s="21">
        <f>'2-Data Input &amp; Assumptions'!L211/1000</f>
        <v>0</v>
      </c>
      <c r="AA80" s="21">
        <f>'2-Data Input &amp; Assumptions'!M211/1000</f>
        <v>0</v>
      </c>
      <c r="AB80" s="87">
        <f>'2-Data Input &amp; Assumptions'!N211/1000</f>
        <v>0</v>
      </c>
      <c r="AC80" s="21">
        <f>Q80*(1+'2-Data Input &amp; Assumptions'!$G253)</f>
        <v>0</v>
      </c>
      <c r="AD80" s="21">
        <f>R80*(1+'2-Data Input &amp; Assumptions'!$G253)</f>
        <v>0</v>
      </c>
      <c r="AE80" s="21">
        <f>S80*(1+'2-Data Input &amp; Assumptions'!$G253)</f>
        <v>0</v>
      </c>
      <c r="AF80" s="21">
        <f>T80*(1+'2-Data Input &amp; Assumptions'!$G253)</f>
        <v>0</v>
      </c>
      <c r="AG80" s="21">
        <f>U80*(1+'2-Data Input &amp; Assumptions'!$G253)</f>
        <v>0</v>
      </c>
      <c r="AH80" s="21">
        <f>V80*(1+'2-Data Input &amp; Assumptions'!$G253)</f>
        <v>0</v>
      </c>
      <c r="AI80" s="21">
        <f>W80*(1+'2-Data Input &amp; Assumptions'!$G253)</f>
        <v>0</v>
      </c>
      <c r="AJ80" s="21">
        <f>X80*(1+'2-Data Input &amp; Assumptions'!$G253)</f>
        <v>0</v>
      </c>
      <c r="AK80" s="21">
        <f>Y80*(1+'2-Data Input &amp; Assumptions'!$G253)</f>
        <v>0</v>
      </c>
      <c r="AL80" s="21">
        <f>Z80*(1+'2-Data Input &amp; Assumptions'!$G253)</f>
        <v>0</v>
      </c>
      <c r="AM80" s="21">
        <f>AA80*(1+'2-Data Input &amp; Assumptions'!$G253)</f>
        <v>0</v>
      </c>
      <c r="AN80" s="21">
        <f>AB80*(1+'2-Data Input &amp; Assumptions'!$G253)</f>
        <v>0</v>
      </c>
    </row>
    <row r="81" spans="2:45" x14ac:dyDescent="0.3">
      <c r="B81" s="27"/>
      <c r="C81" s="12"/>
      <c r="D81" s="20" t="str">
        <f>'2-Data Input &amp; Assumptions'!A44</f>
        <v>OTHER EXP-8</v>
      </c>
      <c r="E81" s="21">
        <f>'2-Data Input &amp; Assumptions'!C169/1000</f>
        <v>0</v>
      </c>
      <c r="F81" s="21">
        <f>'2-Data Input &amp; Assumptions'!D169/1000</f>
        <v>0</v>
      </c>
      <c r="G81" s="21">
        <f>'2-Data Input &amp; Assumptions'!E169/1000</f>
        <v>0</v>
      </c>
      <c r="H81" s="21">
        <f>'2-Data Input &amp; Assumptions'!F169/1000</f>
        <v>0</v>
      </c>
      <c r="I81" s="21">
        <f>'2-Data Input &amp; Assumptions'!G169/1000</f>
        <v>0</v>
      </c>
      <c r="J81" s="21">
        <f>'2-Data Input &amp; Assumptions'!H169/1000</f>
        <v>0</v>
      </c>
      <c r="K81" s="21">
        <f>'2-Data Input &amp; Assumptions'!I169/1000</f>
        <v>0</v>
      </c>
      <c r="L81" s="21">
        <f>'2-Data Input &amp; Assumptions'!J169/1000</f>
        <v>0</v>
      </c>
      <c r="M81" s="21">
        <f>'2-Data Input &amp; Assumptions'!K169/1000</f>
        <v>0</v>
      </c>
      <c r="N81" s="21">
        <f>'2-Data Input &amp; Assumptions'!L169/1000</f>
        <v>0</v>
      </c>
      <c r="O81" s="21">
        <f>'2-Data Input &amp; Assumptions'!M169/1000</f>
        <v>0</v>
      </c>
      <c r="P81" s="87">
        <f>'2-Data Input &amp; Assumptions'!N169/1000</f>
        <v>0</v>
      </c>
      <c r="Q81" s="21">
        <f>'2-Data Input &amp; Assumptions'!C212/1000</f>
        <v>0</v>
      </c>
      <c r="R81" s="21">
        <f>'2-Data Input &amp; Assumptions'!D212/1000</f>
        <v>0</v>
      </c>
      <c r="S81" s="21">
        <f>'2-Data Input &amp; Assumptions'!E212/1000</f>
        <v>0</v>
      </c>
      <c r="T81" s="21">
        <f>'2-Data Input &amp; Assumptions'!F212/1000</f>
        <v>0</v>
      </c>
      <c r="U81" s="21">
        <f>'2-Data Input &amp; Assumptions'!G212/1000</f>
        <v>0</v>
      </c>
      <c r="V81" s="21">
        <f>'2-Data Input &amp; Assumptions'!H212/1000</f>
        <v>0</v>
      </c>
      <c r="W81" s="21">
        <f>'2-Data Input &amp; Assumptions'!I212/1000</f>
        <v>0</v>
      </c>
      <c r="X81" s="21">
        <f>'2-Data Input &amp; Assumptions'!J212/1000</f>
        <v>0</v>
      </c>
      <c r="Y81" s="21">
        <f>'2-Data Input &amp; Assumptions'!K212/1000</f>
        <v>0</v>
      </c>
      <c r="Z81" s="21">
        <f>'2-Data Input &amp; Assumptions'!L212/1000</f>
        <v>0</v>
      </c>
      <c r="AA81" s="21">
        <f>'2-Data Input &amp; Assumptions'!M212/1000</f>
        <v>0</v>
      </c>
      <c r="AB81" s="87">
        <f>'2-Data Input &amp; Assumptions'!N212/1000</f>
        <v>0</v>
      </c>
      <c r="AC81" s="21">
        <f>Q81*(1+'2-Data Input &amp; Assumptions'!$G254)</f>
        <v>0</v>
      </c>
      <c r="AD81" s="21">
        <f>R81*(1+'2-Data Input &amp; Assumptions'!$G254)</f>
        <v>0</v>
      </c>
      <c r="AE81" s="21">
        <f>S81*(1+'2-Data Input &amp; Assumptions'!$G254)</f>
        <v>0</v>
      </c>
      <c r="AF81" s="21">
        <f>T81*(1+'2-Data Input &amp; Assumptions'!$G254)</f>
        <v>0</v>
      </c>
      <c r="AG81" s="21">
        <f>U81*(1+'2-Data Input &amp; Assumptions'!$G254)</f>
        <v>0</v>
      </c>
      <c r="AH81" s="21">
        <f>V81*(1+'2-Data Input &amp; Assumptions'!$G254)</f>
        <v>0</v>
      </c>
      <c r="AI81" s="21">
        <f>W81*(1+'2-Data Input &amp; Assumptions'!$G254)</f>
        <v>0</v>
      </c>
      <c r="AJ81" s="21">
        <f>X81*(1+'2-Data Input &amp; Assumptions'!$G254)</f>
        <v>0</v>
      </c>
      <c r="AK81" s="21">
        <f>Y81*(1+'2-Data Input &amp; Assumptions'!$G254)</f>
        <v>0</v>
      </c>
      <c r="AL81" s="21">
        <f>Z81*(1+'2-Data Input &amp; Assumptions'!$G254)</f>
        <v>0</v>
      </c>
      <c r="AM81" s="21">
        <f>AA81*(1+'2-Data Input &amp; Assumptions'!$G254)</f>
        <v>0</v>
      </c>
      <c r="AN81" s="21">
        <f>AB81*(1+'2-Data Input &amp; Assumptions'!$G254)</f>
        <v>0</v>
      </c>
    </row>
    <row r="82" spans="2:45" ht="15" thickBot="1" x14ac:dyDescent="0.35">
      <c r="B82" s="22"/>
      <c r="C82" s="23"/>
      <c r="D82" s="24" t="s">
        <v>3</v>
      </c>
      <c r="E82" s="25">
        <f>SUM(E65:E81)</f>
        <v>3102.9670000000001</v>
      </c>
      <c r="F82" s="25">
        <f t="shared" ref="F82:Q82" si="21">SUM(F65:F81)</f>
        <v>3023.7829999999999</v>
      </c>
      <c r="G82" s="25">
        <f t="shared" si="21"/>
        <v>2334.87</v>
      </c>
      <c r="H82" s="25">
        <f t="shared" si="21"/>
        <v>2226.172</v>
      </c>
      <c r="I82" s="25">
        <f t="shared" si="21"/>
        <v>2421.9319999999993</v>
      </c>
      <c r="J82" s="25">
        <f t="shared" si="21"/>
        <v>2222.8130000000001</v>
      </c>
      <c r="K82" s="25">
        <f t="shared" si="21"/>
        <v>3066.7580000000003</v>
      </c>
      <c r="L82" s="25">
        <f t="shared" si="21"/>
        <v>2247.7429999999999</v>
      </c>
      <c r="M82" s="25">
        <f t="shared" si="21"/>
        <v>3988.0595677903584</v>
      </c>
      <c r="N82" s="25">
        <f t="shared" si="21"/>
        <v>2433.2662147393248</v>
      </c>
      <c r="O82" s="25">
        <f t="shared" si="21"/>
        <v>3097.1420617869048</v>
      </c>
      <c r="P82" s="88">
        <f t="shared" si="21"/>
        <v>21021.089440195941</v>
      </c>
      <c r="Q82" s="25">
        <f t="shared" si="21"/>
        <v>3248.8965599999997</v>
      </c>
      <c r="R82" s="25">
        <f t="shared" ref="R82:AA82" si="22">SUM(R65:R81)</f>
        <v>3157.3101300000008</v>
      </c>
      <c r="S82" s="25">
        <f t="shared" si="22"/>
        <v>2430.5837700000002</v>
      </c>
      <c r="T82" s="25">
        <f t="shared" si="22"/>
        <v>2319.57195</v>
      </c>
      <c r="U82" s="25">
        <f t="shared" si="22"/>
        <v>2520.4994700000002</v>
      </c>
      <c r="V82" s="25">
        <f t="shared" si="22"/>
        <v>2320.1898299999998</v>
      </c>
      <c r="W82" s="25">
        <f t="shared" si="22"/>
        <v>3202.3304700000003</v>
      </c>
      <c r="X82" s="25">
        <f t="shared" si="22"/>
        <v>2342.7267900000006</v>
      </c>
      <c r="Y82" s="25">
        <f t="shared" si="22"/>
        <v>4143.1702057135317</v>
      </c>
      <c r="Z82" s="25">
        <f t="shared" si="22"/>
        <v>2535.1576954025309</v>
      </c>
      <c r="AA82" s="25">
        <f t="shared" si="22"/>
        <v>3213.0086426386197</v>
      </c>
      <c r="AB82" s="88">
        <f t="shared" ref="AB82:AN82" si="23">SUM(AB65:AB81)</f>
        <v>21505.086762205741</v>
      </c>
      <c r="AC82" s="25">
        <f t="shared" si="23"/>
        <v>3401.9382222000004</v>
      </c>
      <c r="AD82" s="25">
        <f t="shared" si="23"/>
        <v>3297.1603761000006</v>
      </c>
      <c r="AE82" s="25">
        <f t="shared" si="23"/>
        <v>2530.6626339000004</v>
      </c>
      <c r="AF82" s="25">
        <f t="shared" si="23"/>
        <v>2417.2837245000001</v>
      </c>
      <c r="AG82" s="25">
        <f t="shared" si="23"/>
        <v>2623.5447308999996</v>
      </c>
      <c r="AH82" s="25">
        <f t="shared" si="23"/>
        <v>2422.1602250999999</v>
      </c>
      <c r="AI82" s="25">
        <f t="shared" si="23"/>
        <v>3344.3262549000005</v>
      </c>
      <c r="AJ82" s="25">
        <f t="shared" si="23"/>
        <v>2442.1117023000006</v>
      </c>
      <c r="AK82" s="25">
        <f t="shared" si="23"/>
        <v>4305.1505287235359</v>
      </c>
      <c r="AL82" s="25">
        <f t="shared" si="23"/>
        <v>2641.7483134974227</v>
      </c>
      <c r="AM82" s="25">
        <f t="shared" si="23"/>
        <v>3333.8887420881665</v>
      </c>
      <c r="AN82" s="25">
        <f t="shared" si="23"/>
        <v>22001.942807316023</v>
      </c>
      <c r="AP82" s="8"/>
    </row>
    <row r="83" spans="2:45" s="31" customFormat="1" x14ac:dyDescent="0.3">
      <c r="B83" s="69"/>
      <c r="C83" s="70"/>
      <c r="D83" s="71" t="s">
        <v>2</v>
      </c>
      <c r="E83" s="70">
        <f t="shared" ref="E83:AA83" si="24">IF(E85&gt;0.1,E85,0)</f>
        <v>63875.083000000006</v>
      </c>
      <c r="F83" s="70">
        <f t="shared" si="24"/>
        <v>61334.012000000002</v>
      </c>
      <c r="G83" s="70">
        <f t="shared" si="24"/>
        <v>59699.279000000002</v>
      </c>
      <c r="H83" s="70">
        <f t="shared" si="24"/>
        <v>59963.597000000002</v>
      </c>
      <c r="I83" s="70">
        <f t="shared" si="24"/>
        <v>64778.370999999999</v>
      </c>
      <c r="J83" s="70">
        <f t="shared" si="24"/>
        <v>77784.419022000002</v>
      </c>
      <c r="K83" s="70">
        <f t="shared" si="24"/>
        <v>83844.569021999996</v>
      </c>
      <c r="L83" s="70">
        <f t="shared" si="24"/>
        <v>83766.686545588018</v>
      </c>
      <c r="M83" s="70">
        <f t="shared" si="24"/>
        <v>83702.176452286891</v>
      </c>
      <c r="N83" s="70">
        <f t="shared" si="24"/>
        <v>90694.93389152312</v>
      </c>
      <c r="O83" s="70">
        <f t="shared" si="24"/>
        <v>88104.547492895814</v>
      </c>
      <c r="P83" s="89">
        <f t="shared" si="24"/>
        <v>73325.91318301417</v>
      </c>
      <c r="Q83" s="70">
        <f t="shared" si="24"/>
        <v>70400.119243014182</v>
      </c>
      <c r="R83" s="70">
        <f t="shared" si="24"/>
        <v>67768.31089301419</v>
      </c>
      <c r="S83" s="70">
        <f t="shared" si="24"/>
        <v>66058.834633014194</v>
      </c>
      <c r="T83" s="70">
        <f t="shared" si="24"/>
        <v>66133.160653014202</v>
      </c>
      <c r="U83" s="70">
        <f t="shared" si="24"/>
        <v>70535.500763014206</v>
      </c>
      <c r="V83" s="70">
        <f t="shared" si="24"/>
        <v>82726.030192154198</v>
      </c>
      <c r="W83" s="70">
        <f t="shared" si="24"/>
        <v>88258.319122154193</v>
      </c>
      <c r="X83" s="70">
        <f t="shared" si="24"/>
        <v>88049.261135742228</v>
      </c>
      <c r="Y83" s="70">
        <f t="shared" si="24"/>
        <v>87644.696961579961</v>
      </c>
      <c r="Z83" s="70">
        <f t="shared" si="24"/>
        <v>94080.486386649296</v>
      </c>
      <c r="AA83" s="70">
        <f t="shared" si="24"/>
        <v>91368.269735492897</v>
      </c>
      <c r="AB83" s="89">
        <f t="shared" ref="AB83:AN83" si="25">IF(AB85&gt;0.1,AB85,0)</f>
        <v>75842.981734380213</v>
      </c>
      <c r="AC83" s="70">
        <f t="shared" si="25"/>
        <v>72754.958037980221</v>
      </c>
      <c r="AD83" s="70">
        <f t="shared" si="25"/>
        <v>69992.992842680222</v>
      </c>
      <c r="AE83" s="70">
        <f t="shared" si="25"/>
        <v>68187.442105380222</v>
      </c>
      <c r="AF83" s="70">
        <f t="shared" si="25"/>
        <v>68166.427021880227</v>
      </c>
      <c r="AG83" s="70">
        <f t="shared" si="25"/>
        <v>72472.987577980224</v>
      </c>
      <c r="AH83" s="70">
        <f t="shared" si="25"/>
        <v>84565.873039420228</v>
      </c>
      <c r="AI83" s="70">
        <f t="shared" si="25"/>
        <v>89960.496132520217</v>
      </c>
      <c r="AJ83" s="70">
        <f t="shared" si="25"/>
        <v>89658.357251208246</v>
      </c>
      <c r="AK83" s="70">
        <f t="shared" si="25"/>
        <v>89092.714384179897</v>
      </c>
      <c r="AL83" s="70">
        <f t="shared" si="25"/>
        <v>95423.320958196491</v>
      </c>
      <c r="AM83" s="70">
        <f t="shared" si="25"/>
        <v>92592.67689458956</v>
      </c>
      <c r="AN83" s="70">
        <f t="shared" si="25"/>
        <v>76574.683225245069</v>
      </c>
    </row>
    <row r="84" spans="2:45" s="31" customFormat="1" x14ac:dyDescent="0.3">
      <c r="B84" s="28"/>
      <c r="C84" s="29"/>
      <c r="D84" s="30" t="s">
        <v>1</v>
      </c>
      <c r="E84" s="29">
        <f t="shared" ref="E84:AN84" si="26">IF(E85&lt;0.001,E85,0)</f>
        <v>0</v>
      </c>
      <c r="F84" s="29">
        <f t="shared" si="26"/>
        <v>0</v>
      </c>
      <c r="G84" s="29">
        <f t="shared" si="26"/>
        <v>0</v>
      </c>
      <c r="H84" s="29">
        <f t="shared" si="26"/>
        <v>0</v>
      </c>
      <c r="I84" s="29">
        <f t="shared" si="26"/>
        <v>0</v>
      </c>
      <c r="J84" s="29">
        <f t="shared" si="26"/>
        <v>0</v>
      </c>
      <c r="K84" s="29">
        <f t="shared" si="26"/>
        <v>0</v>
      </c>
      <c r="L84" s="29">
        <f t="shared" si="26"/>
        <v>0</v>
      </c>
      <c r="M84" s="29">
        <f t="shared" si="26"/>
        <v>0</v>
      </c>
      <c r="N84" s="29">
        <f t="shared" si="26"/>
        <v>0</v>
      </c>
      <c r="O84" s="29">
        <f t="shared" si="26"/>
        <v>0</v>
      </c>
      <c r="P84" s="90">
        <f t="shared" si="26"/>
        <v>0</v>
      </c>
      <c r="Q84" s="29">
        <f t="shared" si="26"/>
        <v>0</v>
      </c>
      <c r="R84" s="29">
        <f t="shared" si="26"/>
        <v>0</v>
      </c>
      <c r="S84" s="29">
        <f t="shared" si="26"/>
        <v>0</v>
      </c>
      <c r="T84" s="29">
        <f t="shared" si="26"/>
        <v>0</v>
      </c>
      <c r="U84" s="29">
        <f t="shared" si="26"/>
        <v>0</v>
      </c>
      <c r="V84" s="29">
        <f t="shared" si="26"/>
        <v>0</v>
      </c>
      <c r="W84" s="29">
        <f t="shared" si="26"/>
        <v>0</v>
      </c>
      <c r="X84" s="29">
        <f t="shared" si="26"/>
        <v>0</v>
      </c>
      <c r="Y84" s="29">
        <f t="shared" si="26"/>
        <v>0</v>
      </c>
      <c r="Z84" s="29">
        <f t="shared" si="26"/>
        <v>0</v>
      </c>
      <c r="AA84" s="29">
        <f t="shared" si="26"/>
        <v>0</v>
      </c>
      <c r="AB84" s="90">
        <f t="shared" si="26"/>
        <v>0</v>
      </c>
      <c r="AC84" s="29">
        <f t="shared" si="26"/>
        <v>0</v>
      </c>
      <c r="AD84" s="29">
        <f t="shared" si="26"/>
        <v>0</v>
      </c>
      <c r="AE84" s="29">
        <f t="shared" si="26"/>
        <v>0</v>
      </c>
      <c r="AF84" s="29">
        <f t="shared" si="26"/>
        <v>0</v>
      </c>
      <c r="AG84" s="29">
        <f t="shared" si="26"/>
        <v>0</v>
      </c>
      <c r="AH84" s="29">
        <f t="shared" si="26"/>
        <v>0</v>
      </c>
      <c r="AI84" s="29">
        <f t="shared" si="26"/>
        <v>0</v>
      </c>
      <c r="AJ84" s="29">
        <f t="shared" si="26"/>
        <v>0</v>
      </c>
      <c r="AK84" s="29">
        <f t="shared" si="26"/>
        <v>0</v>
      </c>
      <c r="AL84" s="29">
        <f t="shared" si="26"/>
        <v>0</v>
      </c>
      <c r="AM84" s="29">
        <f t="shared" si="26"/>
        <v>0</v>
      </c>
      <c r="AN84" s="29">
        <f t="shared" si="26"/>
        <v>0</v>
      </c>
      <c r="AP84" s="4"/>
      <c r="AQ84" s="8"/>
      <c r="AR84" s="8"/>
      <c r="AS84" s="8"/>
    </row>
    <row r="85" spans="2:45" s="29" customFormat="1" ht="15" thickBot="1" x14ac:dyDescent="0.35">
      <c r="B85" s="32"/>
      <c r="C85" s="33"/>
      <c r="D85" s="72" t="s">
        <v>0</v>
      </c>
      <c r="E85" s="33">
        <f>C46+E64-E82</f>
        <v>63875.083000000006</v>
      </c>
      <c r="F85" s="33">
        <f t="shared" ref="F85:AN85" si="27">E85+F64-F82</f>
        <v>61334.012000000002</v>
      </c>
      <c r="G85" s="33">
        <f t="shared" si="27"/>
        <v>59699.279000000002</v>
      </c>
      <c r="H85" s="33">
        <f t="shared" si="27"/>
        <v>59963.597000000002</v>
      </c>
      <c r="I85" s="33">
        <f t="shared" si="27"/>
        <v>64778.370999999999</v>
      </c>
      <c r="J85" s="33">
        <f t="shared" si="27"/>
        <v>77784.419022000002</v>
      </c>
      <c r="K85" s="33">
        <f t="shared" si="27"/>
        <v>83844.569021999996</v>
      </c>
      <c r="L85" s="33">
        <f t="shared" si="27"/>
        <v>83766.686545588018</v>
      </c>
      <c r="M85" s="33">
        <f t="shared" si="27"/>
        <v>83702.176452286891</v>
      </c>
      <c r="N85" s="33">
        <f t="shared" si="27"/>
        <v>90694.93389152312</v>
      </c>
      <c r="O85" s="33">
        <f t="shared" si="27"/>
        <v>88104.547492895814</v>
      </c>
      <c r="P85" s="91">
        <f t="shared" si="27"/>
        <v>73325.91318301417</v>
      </c>
      <c r="Q85" s="33">
        <f t="shared" si="27"/>
        <v>70400.119243014182</v>
      </c>
      <c r="R85" s="33">
        <f t="shared" si="27"/>
        <v>67768.31089301419</v>
      </c>
      <c r="S85" s="33">
        <f t="shared" si="27"/>
        <v>66058.834633014194</v>
      </c>
      <c r="T85" s="33">
        <f t="shared" si="27"/>
        <v>66133.160653014202</v>
      </c>
      <c r="U85" s="33">
        <f t="shared" si="27"/>
        <v>70535.500763014206</v>
      </c>
      <c r="V85" s="33">
        <f t="shared" si="27"/>
        <v>82726.030192154198</v>
      </c>
      <c r="W85" s="33">
        <f t="shared" si="27"/>
        <v>88258.319122154193</v>
      </c>
      <c r="X85" s="33">
        <f t="shared" si="27"/>
        <v>88049.261135742228</v>
      </c>
      <c r="Y85" s="33">
        <f t="shared" si="27"/>
        <v>87644.696961579961</v>
      </c>
      <c r="Z85" s="33">
        <f t="shared" si="27"/>
        <v>94080.486386649296</v>
      </c>
      <c r="AA85" s="33">
        <f t="shared" si="27"/>
        <v>91368.269735492897</v>
      </c>
      <c r="AB85" s="91">
        <f t="shared" si="27"/>
        <v>75842.981734380213</v>
      </c>
      <c r="AC85" s="33">
        <f t="shared" si="27"/>
        <v>72754.958037980221</v>
      </c>
      <c r="AD85" s="33">
        <f t="shared" si="27"/>
        <v>69992.992842680222</v>
      </c>
      <c r="AE85" s="33">
        <f t="shared" si="27"/>
        <v>68187.442105380222</v>
      </c>
      <c r="AF85" s="33">
        <f t="shared" si="27"/>
        <v>68166.427021880227</v>
      </c>
      <c r="AG85" s="33">
        <f t="shared" si="27"/>
        <v>72472.987577980224</v>
      </c>
      <c r="AH85" s="33">
        <f t="shared" si="27"/>
        <v>84565.873039420228</v>
      </c>
      <c r="AI85" s="33">
        <f t="shared" si="27"/>
        <v>89960.496132520217</v>
      </c>
      <c r="AJ85" s="33">
        <f t="shared" si="27"/>
        <v>89658.357251208246</v>
      </c>
      <c r="AK85" s="33">
        <f t="shared" si="27"/>
        <v>89092.714384179897</v>
      </c>
      <c r="AL85" s="33">
        <f t="shared" si="27"/>
        <v>95423.320958196491</v>
      </c>
      <c r="AM85" s="33">
        <f t="shared" si="27"/>
        <v>92592.67689458956</v>
      </c>
      <c r="AN85" s="33">
        <f t="shared" si="27"/>
        <v>76574.683225245069</v>
      </c>
      <c r="AP85" s="4"/>
      <c r="AQ85" s="8"/>
      <c r="AR85" s="8"/>
      <c r="AS85" s="8"/>
    </row>
    <row r="86" spans="2:45" x14ac:dyDescent="0.3">
      <c r="B86" s="9"/>
      <c r="AQ86" s="8"/>
      <c r="AR86" s="8"/>
      <c r="AS86" s="8"/>
    </row>
    <row r="87" spans="2:45" x14ac:dyDescent="0.3">
      <c r="B87" s="34" t="str">
        <f>CONCATENATE(A1," ",A2)</f>
        <v>MONTHLY CASH FLOW ESTIMATE - GENERAL FUND FOR FISCAL YEAR ENDING-JUN-2020</v>
      </c>
    </row>
    <row r="88" spans="2:45" x14ac:dyDescent="0.3">
      <c r="B88" s="10"/>
    </row>
    <row r="90" spans="2:45" x14ac:dyDescent="0.3">
      <c r="E90" s="35"/>
      <c r="F90" s="35"/>
      <c r="G90" s="35"/>
      <c r="H90" s="35"/>
      <c r="I90" s="35"/>
      <c r="J90" s="35"/>
      <c r="K90" s="35"/>
      <c r="L90" s="35"/>
      <c r="M90" s="35"/>
      <c r="N90" s="35"/>
      <c r="O90" s="35"/>
      <c r="P90" s="35"/>
      <c r="Q90" s="35"/>
      <c r="R90" s="35"/>
      <c r="S90" s="35"/>
      <c r="T90" s="35"/>
      <c r="U90" s="35"/>
      <c r="V90" s="35"/>
      <c r="W90" s="35"/>
      <c r="X90" s="35"/>
      <c r="Y90" s="35"/>
      <c r="Z90" s="35"/>
      <c r="AA90" s="35"/>
      <c r="AB90" s="35"/>
      <c r="AC90" s="35"/>
      <c r="AD90" s="35"/>
      <c r="AE90" s="35"/>
      <c r="AF90" s="35"/>
      <c r="AG90" s="35"/>
      <c r="AH90" s="35"/>
      <c r="AI90" s="35"/>
      <c r="AJ90" s="35"/>
      <c r="AK90" s="35"/>
      <c r="AL90" s="35"/>
      <c r="AM90" s="35"/>
      <c r="AN90" s="35"/>
    </row>
    <row r="91" spans="2:45" x14ac:dyDescent="0.3">
      <c r="E91" s="35"/>
      <c r="F91" s="35"/>
      <c r="G91" s="35"/>
      <c r="H91" s="35"/>
      <c r="I91" s="35"/>
      <c r="J91" s="35"/>
      <c r="K91" s="35"/>
      <c r="L91" s="35"/>
      <c r="M91" s="35"/>
      <c r="N91" s="35"/>
      <c r="O91" s="35"/>
      <c r="P91" s="35"/>
      <c r="Q91" s="35"/>
      <c r="R91" s="35"/>
      <c r="S91" s="35"/>
      <c r="T91" s="35"/>
      <c r="U91" s="35"/>
      <c r="V91" s="35"/>
      <c r="W91" s="35"/>
      <c r="X91" s="35"/>
      <c r="Y91" s="35"/>
      <c r="Z91" s="35"/>
      <c r="AA91" s="35"/>
      <c r="AB91" s="35"/>
      <c r="AC91" s="35"/>
      <c r="AD91" s="35"/>
      <c r="AE91" s="35"/>
      <c r="AF91" s="35"/>
      <c r="AG91" s="35"/>
      <c r="AH91" s="35"/>
      <c r="AI91" s="35"/>
      <c r="AJ91" s="35"/>
      <c r="AK91" s="35"/>
      <c r="AL91" s="35"/>
      <c r="AM91" s="35"/>
      <c r="AN91" s="35"/>
    </row>
    <row r="92" spans="2:45" x14ac:dyDescent="0.3">
      <c r="E92" s="81"/>
      <c r="F92" s="81"/>
      <c r="G92" s="81"/>
      <c r="H92" s="81"/>
      <c r="I92" s="81"/>
    </row>
  </sheetData>
  <sheetProtection algorithmName="SHA-512" hashValue="rlaN5O2Epnwcv0SWadppWU/48eUOkmgPuiDPEiE2FdK0OLDAgpMSvfZY9+3hsM8ynyRikoF1R8Xh2NRppk6eqw==" saltValue="FKcoBCXuh7rY94novcvVeQ==" spinCount="100000" sheet="1" objects="1" scenarios="1"/>
  <phoneticPr fontId="23" type="noConversion"/>
  <pageMargins left="0.7" right="0.7" top="0.75" bottom="0.75" header="0.3" footer="0.3"/>
  <pageSetup scale="48" orientation="landscape" horizontalDpi="4294967295" verticalDpi="4294967295" r:id="rId1"/>
  <headerFooter>
    <oddHeader>&amp;F</oddHeader>
    <oddFooter>&amp;C&amp;A&amp;R&amp;P</oddFooter>
  </headerFooter>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G36"/>
  <sheetViews>
    <sheetView zoomScale="90" zoomScaleNormal="90" workbookViewId="0">
      <pane ySplit="1" topLeftCell="A2" activePane="bottomLeft" state="frozen"/>
      <selection pane="bottomLeft"/>
    </sheetView>
  </sheetViews>
  <sheetFormatPr defaultColWidth="8.6640625" defaultRowHeight="14.4" x14ac:dyDescent="0.3"/>
  <cols>
    <col min="1" max="1" width="40" customWidth="1"/>
    <col min="2" max="5" width="50.6640625" customWidth="1"/>
  </cols>
  <sheetData>
    <row r="1" spans="1:7" ht="18.600000000000001" thickBot="1" x14ac:dyDescent="0.4">
      <c r="A1" s="53" t="s">
        <v>14</v>
      </c>
      <c r="B1" s="54" t="s">
        <v>15</v>
      </c>
      <c r="C1" s="54" t="s">
        <v>16</v>
      </c>
      <c r="D1" s="54" t="s">
        <v>17</v>
      </c>
      <c r="E1" s="55" t="s">
        <v>18</v>
      </c>
    </row>
    <row r="2" spans="1:7" s="46" customFormat="1" ht="28.8" x14ac:dyDescent="0.3">
      <c r="A2" s="43" t="s">
        <v>19</v>
      </c>
      <c r="B2" s="44" t="s">
        <v>20</v>
      </c>
      <c r="C2" s="44" t="s">
        <v>21</v>
      </c>
      <c r="D2" s="44" t="s">
        <v>22</v>
      </c>
      <c r="E2" s="45" t="s">
        <v>23</v>
      </c>
    </row>
    <row r="3" spans="1:7" s="46" customFormat="1" ht="15.6" x14ac:dyDescent="0.3">
      <c r="A3" s="47"/>
      <c r="B3" s="48"/>
      <c r="C3" s="48"/>
      <c r="D3" s="48"/>
      <c r="E3" s="49"/>
    </row>
    <row r="4" spans="1:7" s="46" customFormat="1" ht="43.2" x14ac:dyDescent="0.3">
      <c r="A4" s="43" t="s">
        <v>24</v>
      </c>
      <c r="B4" s="44" t="s">
        <v>25</v>
      </c>
      <c r="C4" s="44" t="s">
        <v>26</v>
      </c>
      <c r="D4" s="44" t="s">
        <v>27</v>
      </c>
      <c r="E4" s="45" t="s">
        <v>28</v>
      </c>
      <c r="G4" s="50"/>
    </row>
    <row r="5" spans="1:7" s="46" customFormat="1" ht="15.6" x14ac:dyDescent="0.3">
      <c r="A5" s="47"/>
      <c r="B5" s="48"/>
      <c r="C5" s="48"/>
      <c r="D5" s="48"/>
      <c r="E5" s="49"/>
    </row>
    <row r="6" spans="1:7" s="46" customFormat="1" ht="43.2" x14ac:dyDescent="0.3">
      <c r="A6" s="43" t="s">
        <v>29</v>
      </c>
      <c r="B6" s="44" t="s">
        <v>30</v>
      </c>
      <c r="C6" s="44" t="s">
        <v>31</v>
      </c>
      <c r="D6" s="44" t="s">
        <v>32</v>
      </c>
      <c r="E6" s="45" t="s">
        <v>23</v>
      </c>
    </row>
    <row r="7" spans="1:7" s="46" customFormat="1" ht="15.6" x14ac:dyDescent="0.3">
      <c r="A7" s="47"/>
      <c r="B7" s="48"/>
      <c r="C7" s="48"/>
      <c r="D7" s="48"/>
      <c r="E7" s="49"/>
    </row>
    <row r="8" spans="1:7" s="46" customFormat="1" ht="43.2" x14ac:dyDescent="0.3">
      <c r="A8" s="43" t="s">
        <v>33</v>
      </c>
      <c r="B8" s="44" t="s">
        <v>34</v>
      </c>
      <c r="C8" s="44" t="s">
        <v>35</v>
      </c>
      <c r="D8" s="44" t="s">
        <v>27</v>
      </c>
      <c r="E8" s="45" t="s">
        <v>28</v>
      </c>
    </row>
    <row r="9" spans="1:7" s="46" customFormat="1" ht="15.6" x14ac:dyDescent="0.3">
      <c r="A9" s="47"/>
      <c r="B9" s="48"/>
      <c r="C9" s="48"/>
      <c r="D9" s="48"/>
      <c r="E9" s="49"/>
    </row>
    <row r="10" spans="1:7" s="46" customFormat="1" ht="28.8" x14ac:dyDescent="0.3">
      <c r="A10" s="43" t="s">
        <v>36</v>
      </c>
      <c r="B10" s="44" t="s">
        <v>37</v>
      </c>
      <c r="C10" s="44" t="s">
        <v>38</v>
      </c>
      <c r="D10" s="44" t="s">
        <v>39</v>
      </c>
      <c r="E10" s="45" t="s">
        <v>23</v>
      </c>
    </row>
    <row r="11" spans="1:7" s="46" customFormat="1" ht="15.6" x14ac:dyDescent="0.3">
      <c r="A11" s="47"/>
      <c r="B11" s="48"/>
      <c r="C11" s="48"/>
      <c r="D11" s="48"/>
      <c r="E11" s="49"/>
    </row>
    <row r="12" spans="1:7" s="46" customFormat="1" ht="43.2" x14ac:dyDescent="0.3">
      <c r="A12" s="43" t="s">
        <v>40</v>
      </c>
      <c r="B12" s="44" t="s">
        <v>41</v>
      </c>
      <c r="C12" s="44" t="s">
        <v>42</v>
      </c>
      <c r="D12" s="44" t="s">
        <v>39</v>
      </c>
      <c r="E12" s="45" t="s">
        <v>27</v>
      </c>
    </row>
    <row r="13" spans="1:7" s="46" customFormat="1" ht="15.6" x14ac:dyDescent="0.3">
      <c r="A13" s="47"/>
      <c r="B13" s="48"/>
      <c r="C13" s="48"/>
      <c r="D13" s="48"/>
      <c r="E13" s="49"/>
    </row>
    <row r="14" spans="1:7" s="46" customFormat="1" ht="43.2" x14ac:dyDescent="0.3">
      <c r="A14" s="43" t="s">
        <v>43</v>
      </c>
      <c r="B14" s="44" t="s">
        <v>44</v>
      </c>
      <c r="C14" s="44" t="s">
        <v>45</v>
      </c>
      <c r="D14" s="44" t="s">
        <v>46</v>
      </c>
      <c r="E14" s="45" t="s">
        <v>27</v>
      </c>
    </row>
    <row r="15" spans="1:7" s="46" customFormat="1" ht="15.6" x14ac:dyDescent="0.3">
      <c r="A15" s="47"/>
      <c r="B15" s="48"/>
      <c r="C15" s="48"/>
      <c r="D15" s="48"/>
      <c r="E15" s="49"/>
    </row>
    <row r="16" spans="1:7" s="46" customFormat="1" ht="28.8" x14ac:dyDescent="0.3">
      <c r="A16" s="43" t="s">
        <v>47</v>
      </c>
      <c r="B16" s="44" t="s">
        <v>48</v>
      </c>
      <c r="C16" s="44" t="s">
        <v>49</v>
      </c>
      <c r="D16" s="44" t="s">
        <v>50</v>
      </c>
      <c r="E16" s="45" t="s">
        <v>51</v>
      </c>
    </row>
    <row r="17" spans="1:5" s="46" customFormat="1" ht="15.6" x14ac:dyDescent="0.3">
      <c r="A17" s="47"/>
      <c r="B17" s="48"/>
      <c r="C17" s="48"/>
      <c r="D17" s="48"/>
      <c r="E17" s="49"/>
    </row>
    <row r="18" spans="1:5" s="46" customFormat="1" ht="28.8" x14ac:dyDescent="0.3">
      <c r="A18" s="43" t="s">
        <v>52</v>
      </c>
      <c r="B18" s="44" t="s">
        <v>53</v>
      </c>
      <c r="C18" s="44" t="s">
        <v>54</v>
      </c>
      <c r="D18" s="44" t="s">
        <v>55</v>
      </c>
      <c r="E18" s="45" t="s">
        <v>56</v>
      </c>
    </row>
    <row r="19" spans="1:5" s="46" customFormat="1" ht="15.6" x14ac:dyDescent="0.3">
      <c r="A19" s="47"/>
      <c r="B19" s="48"/>
      <c r="C19" s="48"/>
      <c r="D19" s="48"/>
      <c r="E19" s="49"/>
    </row>
    <row r="20" spans="1:5" s="46" customFormat="1" ht="28.8" x14ac:dyDescent="0.3">
      <c r="A20" s="43" t="s">
        <v>57</v>
      </c>
      <c r="B20" s="44" t="s">
        <v>58</v>
      </c>
      <c r="C20" s="44" t="s">
        <v>59</v>
      </c>
      <c r="D20" s="44" t="s">
        <v>60</v>
      </c>
      <c r="E20" s="45" t="s">
        <v>61</v>
      </c>
    </row>
    <row r="21" spans="1:5" s="46" customFormat="1" ht="15.6" x14ac:dyDescent="0.3">
      <c r="A21" s="47"/>
      <c r="B21" s="48"/>
      <c r="C21" s="48"/>
      <c r="D21" s="48"/>
      <c r="E21" s="49"/>
    </row>
    <row r="22" spans="1:5" s="46" customFormat="1" ht="28.8" x14ac:dyDescent="0.3">
      <c r="A22" s="43" t="s">
        <v>62</v>
      </c>
      <c r="B22" s="44" t="s">
        <v>63</v>
      </c>
      <c r="C22" s="44" t="s">
        <v>64</v>
      </c>
      <c r="D22" s="44" t="s">
        <v>60</v>
      </c>
      <c r="E22" s="45" t="s">
        <v>65</v>
      </c>
    </row>
    <row r="23" spans="1:5" s="46" customFormat="1" ht="15.6" x14ac:dyDescent="0.3">
      <c r="A23" s="47"/>
      <c r="B23" s="48"/>
      <c r="C23" s="48"/>
      <c r="D23" s="48"/>
      <c r="E23" s="49"/>
    </row>
    <row r="24" spans="1:5" s="46" customFormat="1" ht="57.6" x14ac:dyDescent="0.3">
      <c r="A24" s="43" t="s">
        <v>66</v>
      </c>
      <c r="B24" s="44" t="s">
        <v>67</v>
      </c>
      <c r="C24" s="44" t="s">
        <v>68</v>
      </c>
      <c r="D24" s="44" t="s">
        <v>60</v>
      </c>
      <c r="E24" s="45" t="s">
        <v>69</v>
      </c>
    </row>
    <row r="25" spans="1:5" s="46" customFormat="1" ht="15.6" x14ac:dyDescent="0.3">
      <c r="A25" s="47"/>
      <c r="B25" s="48"/>
      <c r="C25" s="48"/>
      <c r="D25" s="48"/>
      <c r="E25" s="49"/>
    </row>
    <row r="26" spans="1:5" s="46" customFormat="1" ht="31.2" x14ac:dyDescent="0.3">
      <c r="A26" s="43" t="s">
        <v>70</v>
      </c>
      <c r="B26" s="44" t="s">
        <v>71</v>
      </c>
      <c r="C26" s="44" t="s">
        <v>72</v>
      </c>
      <c r="D26" s="44" t="s">
        <v>73</v>
      </c>
      <c r="E26" s="45" t="s">
        <v>51</v>
      </c>
    </row>
    <row r="27" spans="1:5" s="46" customFormat="1" ht="15.6" x14ac:dyDescent="0.3">
      <c r="A27" s="47"/>
      <c r="B27" s="48"/>
      <c r="C27" s="48"/>
      <c r="D27" s="48"/>
      <c r="E27" s="49"/>
    </row>
    <row r="28" spans="1:5" s="46" customFormat="1" ht="28.8" x14ac:dyDescent="0.3">
      <c r="A28" s="43" t="s">
        <v>74</v>
      </c>
      <c r="B28" s="44" t="s">
        <v>75</v>
      </c>
      <c r="C28" s="44" t="s">
        <v>72</v>
      </c>
      <c r="D28" s="44" t="s">
        <v>73</v>
      </c>
      <c r="E28" s="45" t="s">
        <v>51</v>
      </c>
    </row>
    <row r="29" spans="1:5" s="46" customFormat="1" ht="15.6" x14ac:dyDescent="0.3">
      <c r="A29" s="47"/>
      <c r="B29" s="48"/>
      <c r="C29" s="48"/>
      <c r="D29" s="48"/>
      <c r="E29" s="49"/>
    </row>
    <row r="30" spans="1:5" s="46" customFormat="1" ht="28.8" x14ac:dyDescent="0.3">
      <c r="A30" s="43" t="s">
        <v>76</v>
      </c>
      <c r="B30" s="44" t="s">
        <v>77</v>
      </c>
      <c r="C30" s="44" t="s">
        <v>72</v>
      </c>
      <c r="D30" s="44" t="s">
        <v>73</v>
      </c>
      <c r="E30" s="45" t="s">
        <v>51</v>
      </c>
    </row>
    <row r="31" spans="1:5" s="46" customFormat="1" ht="15.6" x14ac:dyDescent="0.3">
      <c r="A31" s="47"/>
      <c r="B31" s="48"/>
      <c r="C31" s="48"/>
      <c r="D31" s="48"/>
      <c r="E31" s="49"/>
    </row>
    <row r="32" spans="1:5" s="46" customFormat="1" ht="28.8" x14ac:dyDescent="0.3">
      <c r="A32" s="43" t="s">
        <v>78</v>
      </c>
      <c r="B32" s="44" t="s">
        <v>79</v>
      </c>
      <c r="C32" s="44" t="s">
        <v>80</v>
      </c>
      <c r="D32" s="44" t="s">
        <v>81</v>
      </c>
      <c r="E32" s="45" t="s">
        <v>82</v>
      </c>
    </row>
    <row r="33" spans="1:5" s="46" customFormat="1" ht="15.6" x14ac:dyDescent="0.3">
      <c r="A33" s="47"/>
      <c r="B33" s="48"/>
      <c r="C33" s="48"/>
      <c r="D33" s="48"/>
      <c r="E33" s="49"/>
    </row>
    <row r="34" spans="1:5" s="46" customFormat="1" ht="28.8" x14ac:dyDescent="0.3">
      <c r="A34" s="43" t="s">
        <v>83</v>
      </c>
      <c r="B34" s="44" t="s">
        <v>84</v>
      </c>
      <c r="C34" s="44" t="s">
        <v>85</v>
      </c>
      <c r="D34" s="44" t="s">
        <v>86</v>
      </c>
      <c r="E34" s="45" t="s">
        <v>87</v>
      </c>
    </row>
    <row r="35" spans="1:5" ht="15" thickBot="1" x14ac:dyDescent="0.35">
      <c r="A35" s="56"/>
      <c r="B35" s="57"/>
      <c r="C35" s="57"/>
      <c r="D35" s="58"/>
      <c r="E35" s="59"/>
    </row>
    <row r="36" spans="1:5" ht="15.6" x14ac:dyDescent="0.3">
      <c r="A36" s="51" t="s">
        <v>88</v>
      </c>
      <c r="E36" s="52" t="s">
        <v>143</v>
      </c>
    </row>
  </sheetData>
  <sheetProtection algorithmName="SHA-512" hashValue="MvcJFeNTljga+7Jd8lF2yWu4mcvW7DpPdQVuQAJAwoSZbeJPGdZ/SWDGWBEJtn59SldID5Q3WgwPlDQkZpDEPA==" saltValue="PNqbln1BzkP0dCGeFDmpjw==" spinCount="100000" sheet="1" objects="1" scenarios="1"/>
  <pageMargins left="0.7" right="0.7" top="0.75" bottom="0.75" header="0.3" footer="0.3"/>
  <pageSetup scale="50" orientation="landscape" r:id="rId1"/>
  <headerFooter>
    <oddHeader>&amp;F</oddHeader>
    <oddFooter>&amp;C&amp;A&amp;R&amp;P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B1:AX37"/>
  <sheetViews>
    <sheetView workbookViewId="0"/>
  </sheetViews>
  <sheetFormatPr defaultColWidth="8.6640625" defaultRowHeight="14.4" x14ac:dyDescent="0.3"/>
  <cols>
    <col min="2" max="12" width="8.6640625" style="74"/>
  </cols>
  <sheetData>
    <row r="1" spans="2:50" x14ac:dyDescent="0.3">
      <c r="M1" s="74"/>
      <c r="N1" s="74"/>
      <c r="O1" s="74"/>
      <c r="P1" s="74"/>
      <c r="Q1" s="74"/>
      <c r="R1" s="74"/>
      <c r="S1" s="74"/>
      <c r="T1" s="74"/>
      <c r="U1" s="74"/>
      <c r="V1" s="74"/>
      <c r="W1" s="74"/>
      <c r="X1" s="74"/>
      <c r="Y1" s="74"/>
      <c r="Z1" s="74"/>
      <c r="AA1" s="74"/>
      <c r="AB1" s="74"/>
      <c r="AC1" s="74"/>
      <c r="AD1" s="74"/>
      <c r="AE1" s="74"/>
      <c r="AF1" s="74"/>
      <c r="AG1" s="74"/>
      <c r="AH1" s="74"/>
      <c r="AI1" s="74"/>
      <c r="AJ1" s="74"/>
      <c r="AK1" s="74"/>
      <c r="AL1" s="74"/>
      <c r="AM1" s="74"/>
      <c r="AN1" s="74"/>
      <c r="AO1" s="74"/>
      <c r="AP1" s="74"/>
      <c r="AQ1" s="74"/>
      <c r="AR1" s="74"/>
      <c r="AS1" s="74"/>
      <c r="AT1" s="74"/>
      <c r="AU1" s="74"/>
      <c r="AV1" s="74"/>
      <c r="AW1" s="74"/>
      <c r="AX1" s="74"/>
    </row>
    <row r="2" spans="2:50" x14ac:dyDescent="0.3">
      <c r="B2" s="74" t="s">
        <v>92</v>
      </c>
      <c r="C2" s="74" t="s">
        <v>135</v>
      </c>
      <c r="D2" s="74" t="s">
        <v>136</v>
      </c>
      <c r="E2" s="74" t="s">
        <v>137</v>
      </c>
      <c r="F2" s="74" t="s">
        <v>138</v>
      </c>
      <c r="G2" s="74" t="s">
        <v>139</v>
      </c>
      <c r="H2" s="74" t="s">
        <v>129</v>
      </c>
      <c r="I2" s="74" t="s">
        <v>130</v>
      </c>
      <c r="J2" s="74" t="s">
        <v>131</v>
      </c>
      <c r="K2" s="74" t="s">
        <v>132</v>
      </c>
      <c r="L2" s="74" t="s">
        <v>133</v>
      </c>
      <c r="M2" s="74" t="s">
        <v>134</v>
      </c>
      <c r="N2" s="74" t="s">
        <v>92</v>
      </c>
    </row>
    <row r="3" spans="2:50" x14ac:dyDescent="0.3">
      <c r="B3" s="74" t="s">
        <v>93</v>
      </c>
      <c r="C3" s="74" t="s">
        <v>136</v>
      </c>
      <c r="D3" s="74" t="s">
        <v>137</v>
      </c>
      <c r="E3" s="74" t="s">
        <v>138</v>
      </c>
      <c r="F3" s="74" t="s">
        <v>139</v>
      </c>
      <c r="G3" s="74" t="s">
        <v>129</v>
      </c>
      <c r="H3" s="74" t="s">
        <v>130</v>
      </c>
      <c r="I3" s="74" t="s">
        <v>131</v>
      </c>
      <c r="J3" s="74" t="s">
        <v>132</v>
      </c>
      <c r="K3" s="74" t="s">
        <v>133</v>
      </c>
      <c r="L3" s="74" t="s">
        <v>134</v>
      </c>
      <c r="M3" s="74" t="s">
        <v>92</v>
      </c>
      <c r="N3" s="74" t="s">
        <v>93</v>
      </c>
    </row>
    <row r="4" spans="2:50" x14ac:dyDescent="0.3">
      <c r="B4" s="74" t="s">
        <v>94</v>
      </c>
      <c r="C4" s="74" t="s">
        <v>137</v>
      </c>
      <c r="D4" s="74" t="s">
        <v>138</v>
      </c>
      <c r="E4" s="74" t="s">
        <v>139</v>
      </c>
      <c r="F4" s="74" t="s">
        <v>129</v>
      </c>
      <c r="G4" s="74" t="s">
        <v>130</v>
      </c>
      <c r="H4" s="74" t="s">
        <v>131</v>
      </c>
      <c r="I4" s="74" t="s">
        <v>132</v>
      </c>
      <c r="J4" s="74" t="s">
        <v>133</v>
      </c>
      <c r="K4" s="74" t="s">
        <v>134</v>
      </c>
      <c r="L4" s="74" t="s">
        <v>92</v>
      </c>
      <c r="M4" s="74" t="s">
        <v>93</v>
      </c>
      <c r="N4" s="74" t="s">
        <v>94</v>
      </c>
    </row>
    <row r="5" spans="2:50" x14ac:dyDescent="0.3">
      <c r="B5" s="74" t="s">
        <v>95</v>
      </c>
      <c r="C5" s="74" t="s">
        <v>138</v>
      </c>
      <c r="D5" s="74" t="s">
        <v>139</v>
      </c>
      <c r="E5" s="74" t="s">
        <v>129</v>
      </c>
      <c r="F5" s="74" t="s">
        <v>130</v>
      </c>
      <c r="G5" s="74" t="s">
        <v>131</v>
      </c>
      <c r="H5" s="74" t="s">
        <v>132</v>
      </c>
      <c r="I5" s="74" t="s">
        <v>133</v>
      </c>
      <c r="J5" s="74" t="s">
        <v>134</v>
      </c>
      <c r="K5" s="74" t="s">
        <v>92</v>
      </c>
      <c r="L5" s="74" t="s">
        <v>93</v>
      </c>
      <c r="M5" s="74" t="s">
        <v>94</v>
      </c>
      <c r="N5" s="74" t="s">
        <v>95</v>
      </c>
    </row>
    <row r="6" spans="2:50" x14ac:dyDescent="0.3">
      <c r="B6" s="74" t="s">
        <v>96</v>
      </c>
      <c r="C6" s="74" t="s">
        <v>139</v>
      </c>
      <c r="D6" s="74" t="s">
        <v>129</v>
      </c>
      <c r="E6" s="74" t="s">
        <v>130</v>
      </c>
      <c r="F6" s="74" t="s">
        <v>131</v>
      </c>
      <c r="G6" s="74" t="s">
        <v>132</v>
      </c>
      <c r="H6" s="74" t="s">
        <v>133</v>
      </c>
      <c r="I6" s="74" t="s">
        <v>134</v>
      </c>
      <c r="J6" s="74" t="s">
        <v>92</v>
      </c>
      <c r="K6" s="74" t="s">
        <v>93</v>
      </c>
      <c r="L6" s="74" t="s">
        <v>94</v>
      </c>
      <c r="M6" s="74" t="s">
        <v>95</v>
      </c>
      <c r="N6" s="74" t="s">
        <v>96</v>
      </c>
    </row>
    <row r="7" spans="2:50" x14ac:dyDescent="0.3">
      <c r="B7" s="74" t="s">
        <v>97</v>
      </c>
      <c r="C7" s="76" t="s">
        <v>129</v>
      </c>
      <c r="D7" s="76" t="s">
        <v>130</v>
      </c>
      <c r="E7" s="76" t="s">
        <v>131</v>
      </c>
      <c r="F7" s="76" t="s">
        <v>132</v>
      </c>
      <c r="G7" s="76" t="s">
        <v>133</v>
      </c>
      <c r="H7" s="76" t="s">
        <v>134</v>
      </c>
      <c r="I7" s="76" t="s">
        <v>92</v>
      </c>
      <c r="J7" s="76" t="s">
        <v>93</v>
      </c>
      <c r="K7" s="76" t="s">
        <v>94</v>
      </c>
      <c r="L7" s="76" t="s">
        <v>95</v>
      </c>
      <c r="M7" s="76" t="s">
        <v>96</v>
      </c>
      <c r="N7" s="76" t="s">
        <v>97</v>
      </c>
    </row>
    <row r="8" spans="2:50" x14ac:dyDescent="0.3">
      <c r="B8" s="74" t="s">
        <v>98</v>
      </c>
      <c r="C8" s="74" t="s">
        <v>130</v>
      </c>
      <c r="D8" s="74" t="s">
        <v>131</v>
      </c>
      <c r="E8" s="74" t="s">
        <v>132</v>
      </c>
      <c r="F8" s="74" t="s">
        <v>133</v>
      </c>
      <c r="G8" s="74" t="s">
        <v>134</v>
      </c>
      <c r="H8" s="74" t="s">
        <v>92</v>
      </c>
      <c r="I8" s="74" t="s">
        <v>93</v>
      </c>
      <c r="J8" s="74" t="s">
        <v>94</v>
      </c>
      <c r="K8" s="74" t="s">
        <v>95</v>
      </c>
      <c r="L8" s="74" t="s">
        <v>96</v>
      </c>
      <c r="M8" s="74" t="s">
        <v>97</v>
      </c>
      <c r="N8" s="74" t="s">
        <v>98</v>
      </c>
    </row>
    <row r="9" spans="2:50" x14ac:dyDescent="0.3">
      <c r="B9" s="74" t="s">
        <v>99</v>
      </c>
      <c r="C9" s="74" t="s">
        <v>131</v>
      </c>
      <c r="D9" s="74" t="s">
        <v>132</v>
      </c>
      <c r="E9" s="74" t="s">
        <v>133</v>
      </c>
      <c r="F9" s="74" t="s">
        <v>134</v>
      </c>
      <c r="G9" s="74" t="s">
        <v>92</v>
      </c>
      <c r="H9" s="74" t="s">
        <v>93</v>
      </c>
      <c r="I9" s="74" t="s">
        <v>94</v>
      </c>
      <c r="J9" s="74" t="s">
        <v>95</v>
      </c>
      <c r="K9" s="74" t="s">
        <v>96</v>
      </c>
      <c r="L9" s="74" t="s">
        <v>97</v>
      </c>
      <c r="M9" s="74" t="s">
        <v>98</v>
      </c>
      <c r="N9" s="74" t="s">
        <v>99</v>
      </c>
    </row>
    <row r="10" spans="2:50" x14ac:dyDescent="0.3">
      <c r="B10" s="74" t="s">
        <v>100</v>
      </c>
      <c r="C10" s="74" t="s">
        <v>132</v>
      </c>
      <c r="D10" s="74" t="s">
        <v>133</v>
      </c>
      <c r="E10" s="74" t="s">
        <v>134</v>
      </c>
      <c r="F10" s="74" t="s">
        <v>92</v>
      </c>
      <c r="G10" s="74" t="s">
        <v>93</v>
      </c>
      <c r="H10" s="74" t="s">
        <v>94</v>
      </c>
      <c r="I10" s="74" t="s">
        <v>95</v>
      </c>
      <c r="J10" s="74" t="s">
        <v>96</v>
      </c>
      <c r="K10" s="74" t="s">
        <v>97</v>
      </c>
      <c r="L10" s="74" t="s">
        <v>98</v>
      </c>
      <c r="M10" s="74" t="s">
        <v>99</v>
      </c>
      <c r="N10" s="74" t="s">
        <v>100</v>
      </c>
    </row>
    <row r="11" spans="2:50" x14ac:dyDescent="0.3">
      <c r="B11" s="74" t="s">
        <v>101</v>
      </c>
      <c r="C11" s="74" t="s">
        <v>133</v>
      </c>
      <c r="D11" s="74" t="s">
        <v>134</v>
      </c>
      <c r="E11" s="74" t="s">
        <v>92</v>
      </c>
      <c r="F11" s="74" t="s">
        <v>93</v>
      </c>
      <c r="G11" s="74" t="s">
        <v>94</v>
      </c>
      <c r="H11" s="74" t="s">
        <v>95</v>
      </c>
      <c r="I11" s="74" t="s">
        <v>96</v>
      </c>
      <c r="J11" s="74" t="s">
        <v>97</v>
      </c>
      <c r="K11" s="74" t="s">
        <v>98</v>
      </c>
      <c r="L11" s="74" t="s">
        <v>99</v>
      </c>
      <c r="M11" s="74" t="s">
        <v>100</v>
      </c>
      <c r="N11" s="74" t="s">
        <v>101</v>
      </c>
    </row>
    <row r="12" spans="2:50" x14ac:dyDescent="0.3">
      <c r="B12" s="74" t="s">
        <v>102</v>
      </c>
      <c r="C12" s="74" t="s">
        <v>134</v>
      </c>
      <c r="D12" s="74" t="s">
        <v>92</v>
      </c>
      <c r="E12" s="74" t="s">
        <v>93</v>
      </c>
      <c r="F12" s="74" t="s">
        <v>94</v>
      </c>
      <c r="G12" s="74" t="s">
        <v>95</v>
      </c>
      <c r="H12" s="74" t="s">
        <v>96</v>
      </c>
      <c r="I12" s="74" t="s">
        <v>97</v>
      </c>
      <c r="J12" s="74" t="s">
        <v>98</v>
      </c>
      <c r="K12" s="74" t="s">
        <v>99</v>
      </c>
      <c r="L12" s="74" t="s">
        <v>100</v>
      </c>
      <c r="M12" s="74" t="s">
        <v>101</v>
      </c>
      <c r="N12" s="74" t="s">
        <v>102</v>
      </c>
    </row>
    <row r="13" spans="2:50" x14ac:dyDescent="0.3">
      <c r="B13" s="74" t="s">
        <v>103</v>
      </c>
      <c r="C13" s="74" t="s">
        <v>92</v>
      </c>
      <c r="D13" s="74" t="s">
        <v>93</v>
      </c>
      <c r="E13" s="74" t="s">
        <v>94</v>
      </c>
      <c r="F13" s="74" t="s">
        <v>95</v>
      </c>
      <c r="G13" s="74" t="s">
        <v>96</v>
      </c>
      <c r="H13" s="74" t="s">
        <v>97</v>
      </c>
      <c r="I13" s="74" t="s">
        <v>98</v>
      </c>
      <c r="J13" s="74" t="s">
        <v>99</v>
      </c>
      <c r="K13" s="74" t="s">
        <v>100</v>
      </c>
      <c r="L13" s="74" t="s">
        <v>101</v>
      </c>
      <c r="M13" s="74" t="s">
        <v>102</v>
      </c>
      <c r="N13" s="74" t="s">
        <v>103</v>
      </c>
    </row>
    <row r="14" spans="2:50" x14ac:dyDescent="0.3">
      <c r="B14" s="74" t="s">
        <v>104</v>
      </c>
      <c r="C14" s="74" t="s">
        <v>93</v>
      </c>
      <c r="D14" s="74" t="s">
        <v>94</v>
      </c>
      <c r="E14" s="74" t="s">
        <v>95</v>
      </c>
      <c r="F14" s="74" t="s">
        <v>96</v>
      </c>
      <c r="G14" s="74" t="s">
        <v>97</v>
      </c>
      <c r="H14" s="74" t="s">
        <v>98</v>
      </c>
      <c r="I14" s="74" t="s">
        <v>99</v>
      </c>
      <c r="J14" s="74" t="s">
        <v>100</v>
      </c>
      <c r="K14" s="74" t="s">
        <v>101</v>
      </c>
      <c r="L14" s="74" t="s">
        <v>102</v>
      </c>
      <c r="M14" s="74" t="s">
        <v>103</v>
      </c>
      <c r="N14" s="74" t="s">
        <v>104</v>
      </c>
    </row>
    <row r="15" spans="2:50" x14ac:dyDescent="0.3">
      <c r="B15" s="74" t="s">
        <v>105</v>
      </c>
      <c r="C15" s="74" t="s">
        <v>94</v>
      </c>
      <c r="D15" s="74" t="s">
        <v>95</v>
      </c>
      <c r="E15" s="74" t="s">
        <v>96</v>
      </c>
      <c r="F15" s="74" t="s">
        <v>97</v>
      </c>
      <c r="G15" s="74" t="s">
        <v>98</v>
      </c>
      <c r="H15" s="74" t="s">
        <v>99</v>
      </c>
      <c r="I15" s="74" t="s">
        <v>100</v>
      </c>
      <c r="J15" s="74" t="s">
        <v>101</v>
      </c>
      <c r="K15" s="74" t="s">
        <v>102</v>
      </c>
      <c r="L15" s="74" t="s">
        <v>103</v>
      </c>
      <c r="M15" s="74" t="s">
        <v>104</v>
      </c>
      <c r="N15" s="74" t="s">
        <v>105</v>
      </c>
    </row>
    <row r="16" spans="2:50" x14ac:dyDescent="0.3">
      <c r="B16" s="74" t="s">
        <v>106</v>
      </c>
      <c r="C16" s="74" t="s">
        <v>95</v>
      </c>
      <c r="D16" s="74" t="s">
        <v>96</v>
      </c>
      <c r="E16" s="74" t="s">
        <v>97</v>
      </c>
      <c r="F16" s="74" t="s">
        <v>98</v>
      </c>
      <c r="G16" s="74" t="s">
        <v>99</v>
      </c>
      <c r="H16" s="74" t="s">
        <v>100</v>
      </c>
      <c r="I16" s="74" t="s">
        <v>101</v>
      </c>
      <c r="J16" s="74" t="s">
        <v>102</v>
      </c>
      <c r="K16" s="74" t="s">
        <v>103</v>
      </c>
      <c r="L16" s="74" t="s">
        <v>104</v>
      </c>
      <c r="M16" s="74" t="s">
        <v>105</v>
      </c>
      <c r="N16" s="74" t="s">
        <v>106</v>
      </c>
    </row>
    <row r="17" spans="2:14" x14ac:dyDescent="0.3">
      <c r="B17" s="74" t="s">
        <v>107</v>
      </c>
      <c r="C17" s="74" t="s">
        <v>96</v>
      </c>
      <c r="D17" s="74" t="s">
        <v>97</v>
      </c>
      <c r="E17" s="74" t="s">
        <v>98</v>
      </c>
      <c r="F17" s="74" t="s">
        <v>99</v>
      </c>
      <c r="G17" s="74" t="s">
        <v>100</v>
      </c>
      <c r="H17" s="74" t="s">
        <v>101</v>
      </c>
      <c r="I17" s="74" t="s">
        <v>102</v>
      </c>
      <c r="J17" s="74" t="s">
        <v>103</v>
      </c>
      <c r="K17" s="74" t="s">
        <v>104</v>
      </c>
      <c r="L17" s="74" t="s">
        <v>105</v>
      </c>
      <c r="M17" s="74" t="s">
        <v>106</v>
      </c>
      <c r="N17" s="74" t="s">
        <v>107</v>
      </c>
    </row>
    <row r="18" spans="2:14" x14ac:dyDescent="0.3">
      <c r="B18" s="74" t="s">
        <v>108</v>
      </c>
      <c r="C18" s="74" t="s">
        <v>97</v>
      </c>
      <c r="D18" s="74" t="s">
        <v>98</v>
      </c>
      <c r="E18" s="74" t="s">
        <v>99</v>
      </c>
      <c r="F18" s="74" t="s">
        <v>100</v>
      </c>
      <c r="G18" s="74" t="s">
        <v>101</v>
      </c>
      <c r="H18" s="74" t="s">
        <v>102</v>
      </c>
      <c r="I18" s="74" t="s">
        <v>103</v>
      </c>
      <c r="J18" s="74" t="s">
        <v>104</v>
      </c>
      <c r="K18" s="74" t="s">
        <v>105</v>
      </c>
      <c r="L18" s="74" t="s">
        <v>106</v>
      </c>
      <c r="M18" s="74" t="s">
        <v>107</v>
      </c>
      <c r="N18" s="74" t="s">
        <v>108</v>
      </c>
    </row>
    <row r="19" spans="2:14" x14ac:dyDescent="0.3">
      <c r="B19" s="74" t="s">
        <v>109</v>
      </c>
      <c r="C19" s="74" t="s">
        <v>98</v>
      </c>
      <c r="D19" s="74" t="s">
        <v>99</v>
      </c>
      <c r="E19" s="74" t="s">
        <v>100</v>
      </c>
      <c r="F19" s="74" t="s">
        <v>101</v>
      </c>
      <c r="G19" s="74" t="s">
        <v>102</v>
      </c>
      <c r="H19" s="74" t="s">
        <v>103</v>
      </c>
      <c r="I19" s="74" t="s">
        <v>104</v>
      </c>
      <c r="J19" s="74" t="s">
        <v>105</v>
      </c>
      <c r="K19" s="74" t="s">
        <v>106</v>
      </c>
      <c r="L19" s="74" t="s">
        <v>107</v>
      </c>
      <c r="M19" s="74" t="s">
        <v>108</v>
      </c>
      <c r="N19" s="74" t="s">
        <v>109</v>
      </c>
    </row>
    <row r="20" spans="2:14" x14ac:dyDescent="0.3">
      <c r="B20" s="74" t="s">
        <v>110</v>
      </c>
      <c r="C20" s="74" t="s">
        <v>99</v>
      </c>
      <c r="D20" s="74" t="s">
        <v>100</v>
      </c>
      <c r="E20" s="74" t="s">
        <v>101</v>
      </c>
      <c r="F20" s="74" t="s">
        <v>102</v>
      </c>
      <c r="G20" s="74" t="s">
        <v>103</v>
      </c>
      <c r="H20" s="74" t="s">
        <v>104</v>
      </c>
      <c r="I20" s="74" t="s">
        <v>105</v>
      </c>
      <c r="J20" s="74" t="s">
        <v>106</v>
      </c>
      <c r="K20" s="74" t="s">
        <v>107</v>
      </c>
      <c r="L20" s="74" t="s">
        <v>108</v>
      </c>
      <c r="M20" s="74" t="s">
        <v>109</v>
      </c>
      <c r="N20" s="74" t="s">
        <v>110</v>
      </c>
    </row>
    <row r="21" spans="2:14" x14ac:dyDescent="0.3">
      <c r="B21" s="74" t="s">
        <v>111</v>
      </c>
      <c r="C21" s="74" t="s">
        <v>100</v>
      </c>
      <c r="D21" s="74" t="s">
        <v>101</v>
      </c>
      <c r="E21" s="74" t="s">
        <v>102</v>
      </c>
      <c r="F21" s="74" t="s">
        <v>103</v>
      </c>
      <c r="G21" s="74" t="s">
        <v>104</v>
      </c>
      <c r="H21" s="74" t="s">
        <v>105</v>
      </c>
      <c r="I21" s="74" t="s">
        <v>106</v>
      </c>
      <c r="J21" s="74" t="s">
        <v>107</v>
      </c>
      <c r="K21" s="74" t="s">
        <v>108</v>
      </c>
      <c r="L21" s="74" t="s">
        <v>109</v>
      </c>
      <c r="M21" s="74" t="s">
        <v>110</v>
      </c>
      <c r="N21" s="74" t="s">
        <v>111</v>
      </c>
    </row>
    <row r="22" spans="2:14" x14ac:dyDescent="0.3">
      <c r="B22" s="74" t="s">
        <v>112</v>
      </c>
      <c r="C22" s="74" t="s">
        <v>101</v>
      </c>
      <c r="D22" s="74" t="s">
        <v>102</v>
      </c>
      <c r="E22" s="74" t="s">
        <v>103</v>
      </c>
      <c r="F22" s="74" t="s">
        <v>104</v>
      </c>
      <c r="G22" s="74" t="s">
        <v>105</v>
      </c>
      <c r="H22" s="74" t="s">
        <v>106</v>
      </c>
      <c r="I22" s="74" t="s">
        <v>107</v>
      </c>
      <c r="J22" s="74" t="s">
        <v>108</v>
      </c>
      <c r="K22" s="74" t="s">
        <v>109</v>
      </c>
      <c r="L22" s="74" t="s">
        <v>110</v>
      </c>
      <c r="M22" s="74" t="s">
        <v>111</v>
      </c>
      <c r="N22" s="74" t="s">
        <v>112</v>
      </c>
    </row>
    <row r="23" spans="2:14" x14ac:dyDescent="0.3">
      <c r="B23" s="74" t="s">
        <v>113</v>
      </c>
      <c r="C23" s="74" t="s">
        <v>102</v>
      </c>
      <c r="D23" s="74" t="s">
        <v>103</v>
      </c>
      <c r="E23" s="74" t="s">
        <v>104</v>
      </c>
      <c r="F23" s="74" t="s">
        <v>105</v>
      </c>
      <c r="G23" s="74" t="s">
        <v>106</v>
      </c>
      <c r="H23" s="74" t="s">
        <v>107</v>
      </c>
      <c r="I23" s="74" t="s">
        <v>108</v>
      </c>
      <c r="J23" s="74" t="s">
        <v>109</v>
      </c>
      <c r="K23" s="74" t="s">
        <v>110</v>
      </c>
      <c r="L23" s="74" t="s">
        <v>111</v>
      </c>
      <c r="M23" s="74" t="s">
        <v>112</v>
      </c>
      <c r="N23" s="74" t="s">
        <v>113</v>
      </c>
    </row>
    <row r="24" spans="2:14" x14ac:dyDescent="0.3">
      <c r="B24" s="74" t="s">
        <v>114</v>
      </c>
      <c r="C24" s="74" t="s">
        <v>103</v>
      </c>
      <c r="D24" s="74" t="s">
        <v>104</v>
      </c>
      <c r="E24" s="74" t="s">
        <v>105</v>
      </c>
      <c r="F24" s="74" t="s">
        <v>106</v>
      </c>
      <c r="G24" s="74" t="s">
        <v>107</v>
      </c>
      <c r="H24" s="74" t="s">
        <v>108</v>
      </c>
      <c r="I24" s="74" t="s">
        <v>109</v>
      </c>
      <c r="J24" s="74" t="s">
        <v>110</v>
      </c>
      <c r="K24" s="74" t="s">
        <v>111</v>
      </c>
      <c r="L24" s="74" t="s">
        <v>112</v>
      </c>
      <c r="M24" s="74" t="s">
        <v>113</v>
      </c>
      <c r="N24" s="74" t="s">
        <v>114</v>
      </c>
    </row>
    <row r="25" spans="2:14" x14ac:dyDescent="0.3">
      <c r="B25" s="74" t="s">
        <v>115</v>
      </c>
      <c r="C25" s="74" t="s">
        <v>104</v>
      </c>
      <c r="D25" s="74" t="s">
        <v>105</v>
      </c>
      <c r="E25" s="74" t="s">
        <v>106</v>
      </c>
      <c r="F25" s="74" t="s">
        <v>107</v>
      </c>
      <c r="G25" s="74" t="s">
        <v>108</v>
      </c>
      <c r="H25" s="74" t="s">
        <v>109</v>
      </c>
      <c r="I25" s="74" t="s">
        <v>110</v>
      </c>
      <c r="J25" s="74" t="s">
        <v>111</v>
      </c>
      <c r="K25" s="74" t="s">
        <v>112</v>
      </c>
      <c r="L25" s="74" t="s">
        <v>113</v>
      </c>
      <c r="M25" s="74" t="s">
        <v>114</v>
      </c>
      <c r="N25" s="74" t="s">
        <v>115</v>
      </c>
    </row>
    <row r="26" spans="2:14" x14ac:dyDescent="0.3">
      <c r="B26" s="74" t="s">
        <v>116</v>
      </c>
      <c r="C26" s="74" t="s">
        <v>105</v>
      </c>
      <c r="D26" s="74" t="s">
        <v>106</v>
      </c>
      <c r="E26" s="74" t="s">
        <v>107</v>
      </c>
      <c r="F26" s="74" t="s">
        <v>108</v>
      </c>
      <c r="G26" s="74" t="s">
        <v>109</v>
      </c>
      <c r="H26" s="74" t="s">
        <v>110</v>
      </c>
      <c r="I26" s="74" t="s">
        <v>111</v>
      </c>
      <c r="J26" s="74" t="s">
        <v>112</v>
      </c>
      <c r="K26" s="74" t="s">
        <v>113</v>
      </c>
      <c r="L26" s="74" t="s">
        <v>114</v>
      </c>
      <c r="M26" s="74" t="s">
        <v>115</v>
      </c>
      <c r="N26" s="74" t="s">
        <v>116</v>
      </c>
    </row>
    <row r="27" spans="2:14" x14ac:dyDescent="0.3">
      <c r="B27" s="74" t="s">
        <v>117</v>
      </c>
      <c r="C27" s="74" t="s">
        <v>106</v>
      </c>
      <c r="D27" s="74" t="s">
        <v>107</v>
      </c>
      <c r="E27" s="74" t="s">
        <v>108</v>
      </c>
      <c r="F27" s="74" t="s">
        <v>109</v>
      </c>
      <c r="G27" s="74" t="s">
        <v>110</v>
      </c>
      <c r="H27" s="74" t="s">
        <v>111</v>
      </c>
      <c r="I27" s="74" t="s">
        <v>112</v>
      </c>
      <c r="J27" s="74" t="s">
        <v>113</v>
      </c>
      <c r="K27" s="74" t="s">
        <v>114</v>
      </c>
      <c r="L27" s="74" t="s">
        <v>115</v>
      </c>
      <c r="M27" s="74" t="s">
        <v>116</v>
      </c>
      <c r="N27" s="74" t="s">
        <v>117</v>
      </c>
    </row>
    <row r="28" spans="2:14" x14ac:dyDescent="0.3">
      <c r="B28" s="74" t="s">
        <v>118</v>
      </c>
      <c r="C28" s="74" t="s">
        <v>107</v>
      </c>
      <c r="D28" s="74" t="s">
        <v>108</v>
      </c>
      <c r="E28" s="74" t="s">
        <v>109</v>
      </c>
      <c r="F28" s="74" t="s">
        <v>110</v>
      </c>
      <c r="G28" s="74" t="s">
        <v>111</v>
      </c>
      <c r="H28" s="74" t="s">
        <v>112</v>
      </c>
      <c r="I28" s="74" t="s">
        <v>113</v>
      </c>
      <c r="J28" s="74" t="s">
        <v>114</v>
      </c>
      <c r="K28" s="74" t="s">
        <v>115</v>
      </c>
      <c r="L28" s="74" t="s">
        <v>116</v>
      </c>
      <c r="M28" s="74" t="s">
        <v>117</v>
      </c>
      <c r="N28" s="74" t="s">
        <v>118</v>
      </c>
    </row>
    <row r="29" spans="2:14" x14ac:dyDescent="0.3">
      <c r="B29" s="74" t="s">
        <v>119</v>
      </c>
      <c r="C29" s="74" t="s">
        <v>108</v>
      </c>
      <c r="D29" s="74" t="s">
        <v>109</v>
      </c>
      <c r="E29" s="74" t="s">
        <v>110</v>
      </c>
      <c r="F29" s="74" t="s">
        <v>111</v>
      </c>
      <c r="G29" s="74" t="s">
        <v>112</v>
      </c>
      <c r="H29" s="74" t="s">
        <v>113</v>
      </c>
      <c r="I29" s="74" t="s">
        <v>114</v>
      </c>
      <c r="J29" s="74" t="s">
        <v>115</v>
      </c>
      <c r="K29" s="74" t="s">
        <v>116</v>
      </c>
      <c r="L29" s="74" t="s">
        <v>117</v>
      </c>
      <c r="M29" s="74" t="s">
        <v>118</v>
      </c>
      <c r="N29" s="74" t="s">
        <v>119</v>
      </c>
    </row>
    <row r="30" spans="2:14" x14ac:dyDescent="0.3">
      <c r="B30" s="74" t="s">
        <v>120</v>
      </c>
      <c r="C30" s="74" t="s">
        <v>109</v>
      </c>
      <c r="D30" s="74" t="s">
        <v>110</v>
      </c>
      <c r="E30" s="74" t="s">
        <v>111</v>
      </c>
      <c r="F30" s="74" t="s">
        <v>112</v>
      </c>
      <c r="G30" s="74" t="s">
        <v>113</v>
      </c>
      <c r="H30" s="74" t="s">
        <v>114</v>
      </c>
      <c r="I30" s="74" t="s">
        <v>115</v>
      </c>
      <c r="J30" s="74" t="s">
        <v>116</v>
      </c>
      <c r="K30" s="74" t="s">
        <v>117</v>
      </c>
      <c r="L30" s="74" t="s">
        <v>118</v>
      </c>
      <c r="M30" s="74" t="s">
        <v>119</v>
      </c>
      <c r="N30" s="74" t="s">
        <v>120</v>
      </c>
    </row>
    <row r="31" spans="2:14" x14ac:dyDescent="0.3">
      <c r="B31" s="74" t="s">
        <v>121</v>
      </c>
      <c r="C31" s="74" t="s">
        <v>110</v>
      </c>
      <c r="D31" s="74" t="s">
        <v>111</v>
      </c>
      <c r="E31" s="74" t="s">
        <v>112</v>
      </c>
      <c r="F31" s="74" t="s">
        <v>113</v>
      </c>
      <c r="G31" s="74" t="s">
        <v>114</v>
      </c>
      <c r="H31" s="74" t="s">
        <v>115</v>
      </c>
      <c r="I31" s="74" t="s">
        <v>116</v>
      </c>
      <c r="J31" s="74" t="s">
        <v>117</v>
      </c>
      <c r="K31" s="74" t="s">
        <v>118</v>
      </c>
      <c r="L31" s="74" t="s">
        <v>119</v>
      </c>
      <c r="M31" s="74" t="s">
        <v>120</v>
      </c>
      <c r="N31" s="74" t="s">
        <v>121</v>
      </c>
    </row>
    <row r="32" spans="2:14" x14ac:dyDescent="0.3">
      <c r="B32" s="74" t="s">
        <v>122</v>
      </c>
      <c r="C32" s="74" t="s">
        <v>111</v>
      </c>
      <c r="D32" s="74" t="s">
        <v>112</v>
      </c>
      <c r="E32" s="74" t="s">
        <v>113</v>
      </c>
      <c r="F32" s="74" t="s">
        <v>114</v>
      </c>
      <c r="G32" s="74" t="s">
        <v>115</v>
      </c>
      <c r="H32" s="74" t="s">
        <v>116</v>
      </c>
      <c r="I32" s="74" t="s">
        <v>117</v>
      </c>
      <c r="J32" s="74" t="s">
        <v>118</v>
      </c>
      <c r="K32" s="74" t="s">
        <v>119</v>
      </c>
      <c r="L32" s="74" t="s">
        <v>120</v>
      </c>
      <c r="M32" s="74" t="s">
        <v>121</v>
      </c>
      <c r="N32" s="74" t="s">
        <v>122</v>
      </c>
    </row>
    <row r="33" spans="2:14" x14ac:dyDescent="0.3">
      <c r="B33" s="74" t="s">
        <v>123</v>
      </c>
      <c r="C33" s="74" t="s">
        <v>112</v>
      </c>
      <c r="D33" s="74" t="s">
        <v>113</v>
      </c>
      <c r="E33" s="74" t="s">
        <v>114</v>
      </c>
      <c r="F33" s="74" t="s">
        <v>115</v>
      </c>
      <c r="G33" s="74" t="s">
        <v>116</v>
      </c>
      <c r="H33" s="74" t="s">
        <v>117</v>
      </c>
      <c r="I33" s="74" t="s">
        <v>118</v>
      </c>
      <c r="J33" s="74" t="s">
        <v>119</v>
      </c>
      <c r="K33" s="74" t="s">
        <v>120</v>
      </c>
      <c r="L33" s="74" t="s">
        <v>121</v>
      </c>
      <c r="M33" s="74" t="s">
        <v>122</v>
      </c>
      <c r="N33" s="74" t="s">
        <v>123</v>
      </c>
    </row>
    <row r="34" spans="2:14" x14ac:dyDescent="0.3">
      <c r="B34" s="74" t="s">
        <v>124</v>
      </c>
      <c r="C34" s="74" t="s">
        <v>113</v>
      </c>
      <c r="D34" s="74" t="s">
        <v>114</v>
      </c>
      <c r="E34" s="74" t="s">
        <v>115</v>
      </c>
      <c r="F34" s="74" t="s">
        <v>116</v>
      </c>
      <c r="G34" s="74" t="s">
        <v>117</v>
      </c>
      <c r="H34" s="74" t="s">
        <v>118</v>
      </c>
      <c r="I34" s="74" t="s">
        <v>119</v>
      </c>
      <c r="J34" s="74" t="s">
        <v>120</v>
      </c>
      <c r="K34" s="74" t="s">
        <v>121</v>
      </c>
      <c r="L34" s="74" t="s">
        <v>122</v>
      </c>
      <c r="M34" s="74" t="s">
        <v>123</v>
      </c>
      <c r="N34" s="74" t="s">
        <v>124</v>
      </c>
    </row>
    <row r="35" spans="2:14" x14ac:dyDescent="0.3">
      <c r="B35" s="74" t="s">
        <v>125</v>
      </c>
      <c r="C35" s="74" t="s">
        <v>114</v>
      </c>
      <c r="D35" s="74" t="s">
        <v>115</v>
      </c>
      <c r="E35" s="74" t="s">
        <v>116</v>
      </c>
      <c r="F35" s="74" t="s">
        <v>117</v>
      </c>
      <c r="G35" s="74" t="s">
        <v>118</v>
      </c>
      <c r="H35" s="74" t="s">
        <v>119</v>
      </c>
      <c r="I35" s="74" t="s">
        <v>120</v>
      </c>
      <c r="J35" s="74" t="s">
        <v>121</v>
      </c>
      <c r="K35" s="74" t="s">
        <v>122</v>
      </c>
      <c r="L35" s="74" t="s">
        <v>123</v>
      </c>
      <c r="M35" s="74" t="s">
        <v>124</v>
      </c>
      <c r="N35" s="74" t="s">
        <v>125</v>
      </c>
    </row>
    <row r="36" spans="2:14" x14ac:dyDescent="0.3">
      <c r="B36" s="74" t="s">
        <v>126</v>
      </c>
      <c r="C36" s="74" t="s">
        <v>115</v>
      </c>
      <c r="D36" s="74" t="s">
        <v>116</v>
      </c>
      <c r="E36" s="74" t="s">
        <v>117</v>
      </c>
      <c r="F36" s="74" t="s">
        <v>118</v>
      </c>
      <c r="G36" s="74" t="s">
        <v>119</v>
      </c>
      <c r="H36" s="74" t="s">
        <v>120</v>
      </c>
      <c r="I36" s="74" t="s">
        <v>121</v>
      </c>
      <c r="J36" s="74" t="s">
        <v>122</v>
      </c>
      <c r="K36" s="74" t="s">
        <v>123</v>
      </c>
      <c r="L36" s="74" t="s">
        <v>124</v>
      </c>
      <c r="M36" s="74" t="s">
        <v>125</v>
      </c>
      <c r="N36" s="74" t="s">
        <v>126</v>
      </c>
    </row>
    <row r="37" spans="2:14" x14ac:dyDescent="0.3">
      <c r="B37" s="74" t="s">
        <v>127</v>
      </c>
      <c r="C37" s="74" t="s">
        <v>116</v>
      </c>
      <c r="D37" s="74" t="s">
        <v>117</v>
      </c>
      <c r="E37" s="74" t="s">
        <v>118</v>
      </c>
      <c r="F37" s="74" t="s">
        <v>119</v>
      </c>
      <c r="G37" s="74" t="s">
        <v>120</v>
      </c>
      <c r="H37" s="74" t="s">
        <v>121</v>
      </c>
      <c r="I37" s="74" t="s">
        <v>122</v>
      </c>
      <c r="J37" s="74" t="s">
        <v>123</v>
      </c>
      <c r="K37" s="74" t="s">
        <v>124</v>
      </c>
      <c r="L37" s="74" t="s">
        <v>125</v>
      </c>
      <c r="M37" s="74" t="s">
        <v>126</v>
      </c>
      <c r="N37" s="74" t="s">
        <v>127</v>
      </c>
    </row>
  </sheetData>
  <sheetProtection algorithmName="SHA-512" hashValue="w0TKoBljn1Trr5UaOJeqFj67InUbFIEzOiuwqCEW0nqVN8voSj834Yad3eZ0C4KshXRCxpxnjgXNCYRpxr4IpQ==" saltValue="yEe6HZQYG2nbn2VCW87Q5g==" spinCount="100000"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1-Instructions</vt:lpstr>
      <vt:lpstr>2-Data Input &amp; Assumptions</vt:lpstr>
      <vt:lpstr>3-Cash Flow Chart</vt:lpstr>
      <vt:lpstr>4-Forecast Indicators</vt:lpstr>
      <vt:lpstr>5-FY Table</vt:lpstr>
      <vt:lpstr>'1-Instructions'!Print_Area</vt:lpstr>
      <vt:lpstr>'2-Data Input &amp; Assumptions'!Print_Titles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Simplified Monthly Cash Flow Model</dc:title>
  <dc:subject>Simplified Monthly Cash Flow Model</dc:subject>
  <dc:creator>Chris Swanson</dc:creator>
  <cp:lastModifiedBy>Chris Swanson</cp:lastModifiedBy>
  <cp:lastPrinted>2020-04-17T17:51:51Z</cp:lastPrinted>
  <dcterms:created xsi:type="dcterms:W3CDTF">2016-07-13T17:11:33Z</dcterms:created>
  <dcterms:modified xsi:type="dcterms:W3CDTF">2020-04-23T14:45:53Z</dcterms:modified>
  <cp:contentStatus>DEMONSTRATION MODEL</cp:contentStatus>
</cp:coreProperties>
</file>