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foaorg-my.sharepoint.com/personal/mlevine_gfoa_org/Documents/Documents/Example JE Collections/SBITAs/"/>
    </mc:Choice>
  </mc:AlternateContent>
  <xr:revisionPtr revIDLastSave="310" documentId="8_{C8DA4307-6A77-4431-AC04-1FB87F1CE9CF}" xr6:coauthVersionLast="47" xr6:coauthVersionMax="47" xr10:uidLastSave="{BF94C483-49B0-4379-9281-0F69E6EC8B5E}"/>
  <bookViews>
    <workbookView xWindow="-21697" yWindow="-98" windowWidth="21795" windowHeight="13875" xr2:uid="{DB4485CC-BA36-4441-86C5-9C3D1D9A6909}"/>
  </bookViews>
  <sheets>
    <sheet name="Ex 1 Assumptions " sheetId="4" r:id="rId1"/>
    <sheet name="Ex 1 Calculations" sheetId="5" r:id="rId2"/>
    <sheet name="Ex 1 Journal Entries" sheetId="6" r:id="rId3"/>
    <sheet name="Ex 1 Disclosure " sheetId="7" r:id="rId4"/>
    <sheet name="Ex 2 Assumptions" sheetId="2" r:id="rId5"/>
    <sheet name="Ex 2 Calculations" sheetId="1" r:id="rId6"/>
    <sheet name="Ex 2 Journal Entries" sheetId="3" r:id="rId7"/>
    <sheet name="Ex 2 Disclosure" sheetId="8" r:id="rId8"/>
  </sheets>
  <definedNames>
    <definedName name="_xlnm.Print_Area" localSheetId="1">'Ex 1 Calculations'!$B$8:$P$15</definedName>
    <definedName name="_xlnm.Print_Area" localSheetId="5">'Ex 2 Calculations'!$S$8:$W$19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6" i="3" l="1"/>
  <c r="M95" i="3"/>
  <c r="M78" i="3"/>
  <c r="H79" i="3"/>
  <c r="M62" i="3"/>
  <c r="M61" i="3"/>
  <c r="H63" i="3"/>
  <c r="H80" i="3" s="1"/>
  <c r="H62" i="3"/>
  <c r="M46" i="3"/>
  <c r="M45" i="3"/>
  <c r="C12" i="8"/>
  <c r="M11" i="3"/>
  <c r="M10" i="3"/>
  <c r="H27" i="6"/>
  <c r="M27" i="6" s="1"/>
  <c r="H20" i="6"/>
  <c r="H25" i="6" s="1"/>
  <c r="M25" i="6" s="1"/>
  <c r="M29" i="6"/>
  <c r="I28" i="6"/>
  <c r="N28" i="6" s="1"/>
  <c r="N24" i="6"/>
  <c r="M23" i="6"/>
  <c r="N19" i="6"/>
  <c r="M18" i="6"/>
  <c r="M15" i="6"/>
  <c r="N14" i="6"/>
  <c r="M13" i="6"/>
  <c r="N8" i="6"/>
  <c r="I8" i="6"/>
  <c r="M7" i="6"/>
  <c r="A7" i="6"/>
  <c r="F5" i="5"/>
  <c r="C76" i="3"/>
  <c r="I78" i="3" s="1"/>
  <c r="C59" i="3"/>
  <c r="C58" i="3"/>
  <c r="C75" i="3" s="1"/>
  <c r="M107" i="3"/>
  <c r="M105" i="3"/>
  <c r="I106" i="3"/>
  <c r="N106" i="3" s="1"/>
  <c r="H105" i="3"/>
  <c r="A92" i="3"/>
  <c r="M102" i="3"/>
  <c r="N101" i="3"/>
  <c r="M100" i="3"/>
  <c r="N94" i="3"/>
  <c r="M93" i="3"/>
  <c r="M92" i="3"/>
  <c r="A75" i="3"/>
  <c r="M88" i="3"/>
  <c r="M87" i="3"/>
  <c r="N86" i="3"/>
  <c r="N85" i="3"/>
  <c r="M84" i="3"/>
  <c r="M83" i="3"/>
  <c r="N77" i="3"/>
  <c r="M76" i="3"/>
  <c r="M75" i="3"/>
  <c r="H97" i="3" l="1"/>
  <c r="M96" i="3" s="1"/>
  <c r="M79" i="3"/>
  <c r="C93" i="3"/>
  <c r="I95" i="3" s="1"/>
  <c r="I77" i="3"/>
  <c r="C92" i="3"/>
  <c r="I94" i="3" s="1"/>
  <c r="M20" i="6"/>
  <c r="F6" i="5"/>
  <c r="M71" i="3"/>
  <c r="M70" i="3"/>
  <c r="N69" i="3"/>
  <c r="N68" i="3"/>
  <c r="M67" i="3"/>
  <c r="M66" i="3"/>
  <c r="I61" i="3"/>
  <c r="N60" i="3"/>
  <c r="I60" i="3"/>
  <c r="M59" i="3"/>
  <c r="M58" i="3"/>
  <c r="A58" i="3"/>
  <c r="N44" i="3"/>
  <c r="M43" i="3"/>
  <c r="M42" i="3"/>
  <c r="I45" i="3"/>
  <c r="I44" i="3"/>
  <c r="A42" i="3"/>
  <c r="M55" i="3"/>
  <c r="M54" i="3"/>
  <c r="N53" i="3"/>
  <c r="N52" i="3"/>
  <c r="M51" i="3"/>
  <c r="M50" i="3"/>
  <c r="M37" i="3"/>
  <c r="M36" i="3"/>
  <c r="N35" i="3"/>
  <c r="N34" i="3"/>
  <c r="M33" i="3"/>
  <c r="M32" i="3"/>
  <c r="M28" i="3"/>
  <c r="M27" i="3"/>
  <c r="N26" i="3"/>
  <c r="N25" i="3"/>
  <c r="M24" i="3"/>
  <c r="M23" i="3"/>
  <c r="M19" i="3"/>
  <c r="M18" i="3"/>
  <c r="N17" i="3"/>
  <c r="N16" i="3"/>
  <c r="M15" i="3"/>
  <c r="M14" i="3"/>
  <c r="N9" i="3"/>
  <c r="N8" i="3"/>
  <c r="M7" i="3"/>
  <c r="I9" i="3"/>
  <c r="A7" i="3"/>
  <c r="J7" i="6" l="1"/>
  <c r="F11" i="5"/>
  <c r="F5" i="1"/>
  <c r="D16" i="1"/>
  <c r="F60" i="3" s="1"/>
  <c r="P60" i="3" s="1"/>
  <c r="D17" i="1"/>
  <c r="F77" i="3" s="1"/>
  <c r="P77" i="3" s="1"/>
  <c r="D18" i="1"/>
  <c r="F94" i="3" s="1"/>
  <c r="P94" i="3" s="1"/>
  <c r="D15" i="1"/>
  <c r="F44" i="3" s="1"/>
  <c r="P44" i="3" s="1"/>
  <c r="F10" i="1"/>
  <c r="F4" i="1"/>
  <c r="K8" i="3" l="1"/>
  <c r="D12" i="8"/>
  <c r="E12" i="8" s="1"/>
  <c r="F8" i="3"/>
  <c r="P9" i="3" s="1"/>
  <c r="F8" i="6"/>
  <c r="D15" i="5"/>
  <c r="J23" i="6" s="1"/>
  <c r="D14" i="5"/>
  <c r="D13" i="5"/>
  <c r="K28" i="6"/>
  <c r="P28" i="6" s="1"/>
  <c r="O7" i="6"/>
  <c r="N12" i="1"/>
  <c r="N13" i="1" s="1"/>
  <c r="N14" i="1" s="1"/>
  <c r="F6" i="1"/>
  <c r="D7" i="8" s="1"/>
  <c r="D19" i="1"/>
  <c r="E7" i="3" l="1"/>
  <c r="K9" i="3" s="1"/>
  <c r="E7" i="8"/>
  <c r="D7" i="7"/>
  <c r="E7" i="7" s="1"/>
  <c r="P12" i="1"/>
  <c r="F13" i="1" s="1"/>
  <c r="J14" i="3" s="1"/>
  <c r="O14" i="3" s="1"/>
  <c r="P8" i="6"/>
  <c r="E7" i="6"/>
  <c r="J13" i="6"/>
  <c r="D16" i="5"/>
  <c r="J18" i="6"/>
  <c r="F13" i="5"/>
  <c r="F14" i="5" s="1"/>
  <c r="F15" i="5" s="1"/>
  <c r="O23" i="6"/>
  <c r="K24" i="6"/>
  <c r="W10" i="1"/>
  <c r="J7" i="3"/>
  <c r="K106" i="3" s="1"/>
  <c r="P106" i="3" s="1"/>
  <c r="P8" i="3"/>
  <c r="L13" i="1" l="1"/>
  <c r="P13" i="1" s="1"/>
  <c r="F14" i="1" s="1"/>
  <c r="J23" i="3" s="1"/>
  <c r="O23" i="3" s="1"/>
  <c r="K17" i="3"/>
  <c r="E32" i="6"/>
  <c r="K8" i="6"/>
  <c r="P24" i="6"/>
  <c r="K19" i="6"/>
  <c r="P19" i="6" s="1"/>
  <c r="O18" i="6"/>
  <c r="K14" i="6"/>
  <c r="P14" i="6" s="1"/>
  <c r="O13" i="6"/>
  <c r="P17" i="3"/>
  <c r="O7" i="3"/>
  <c r="U12" i="1"/>
  <c r="U18" i="1"/>
  <c r="J100" i="3" s="1"/>
  <c r="U14" i="1"/>
  <c r="J33" i="3" s="1"/>
  <c r="U16" i="1"/>
  <c r="J67" i="3" s="1"/>
  <c r="U17" i="1"/>
  <c r="J84" i="3" s="1"/>
  <c r="U13" i="1"/>
  <c r="J24" i="3" s="1"/>
  <c r="U15" i="1"/>
  <c r="J51" i="3" s="1"/>
  <c r="K26" i="3" l="1"/>
  <c r="P26" i="3" s="1"/>
  <c r="L14" i="1"/>
  <c r="H15" i="1" s="1"/>
  <c r="J27" i="6"/>
  <c r="J15" i="3"/>
  <c r="U19" i="1"/>
  <c r="K25" i="3"/>
  <c r="P25" i="3" s="1"/>
  <c r="O24" i="3"/>
  <c r="O100" i="3"/>
  <c r="K101" i="3"/>
  <c r="P101" i="3" s="1"/>
  <c r="K68" i="3"/>
  <c r="P68" i="3" s="1"/>
  <c r="O67" i="3"/>
  <c r="O51" i="3"/>
  <c r="K52" i="3"/>
  <c r="P52" i="3" s="1"/>
  <c r="K34" i="3"/>
  <c r="P34" i="3" s="1"/>
  <c r="O33" i="3"/>
  <c r="K85" i="3"/>
  <c r="P85" i="3" s="1"/>
  <c r="O84" i="3"/>
  <c r="W12" i="1"/>
  <c r="W13" i="1" s="1"/>
  <c r="W14" i="1" s="1"/>
  <c r="W15" i="1" s="1"/>
  <c r="W16" i="1" s="1"/>
  <c r="W17" i="1" s="1"/>
  <c r="W18" i="1" s="1"/>
  <c r="L15" i="1"/>
  <c r="H16" i="1" s="1"/>
  <c r="L16" i="1" s="1"/>
  <c r="P14" i="1"/>
  <c r="F15" i="1" s="1"/>
  <c r="O27" i="6" l="1"/>
  <c r="O32" i="6" s="1"/>
  <c r="J32" i="6"/>
  <c r="E43" i="3"/>
  <c r="K45" i="3" s="1"/>
  <c r="J32" i="3"/>
  <c r="K16" i="3"/>
  <c r="O15" i="3"/>
  <c r="J15" i="1"/>
  <c r="E42" i="3" s="1"/>
  <c r="P16" i="3" l="1"/>
  <c r="J105" i="3"/>
  <c r="O105" i="3" s="1"/>
  <c r="O32" i="3"/>
  <c r="K35" i="3"/>
  <c r="K44" i="3"/>
  <c r="J43" i="3" s="1"/>
  <c r="O43" i="3" s="1"/>
  <c r="N15" i="1"/>
  <c r="P15" i="1" s="1"/>
  <c r="F16" i="1" s="1"/>
  <c r="H17" i="1"/>
  <c r="E59" i="3" l="1"/>
  <c r="K61" i="3" s="1"/>
  <c r="J50" i="3"/>
  <c r="P35" i="3"/>
  <c r="J42" i="3"/>
  <c r="J16" i="1"/>
  <c r="E58" i="3" s="1"/>
  <c r="L17" i="1"/>
  <c r="H18" i="1" s="1"/>
  <c r="H19" i="1" s="1"/>
  <c r="K60" i="3" l="1"/>
  <c r="J59" i="3" s="1"/>
  <c r="O59" i="3" s="1"/>
  <c r="O42" i="3"/>
  <c r="O50" i="3"/>
  <c r="K53" i="3"/>
  <c r="N16" i="1"/>
  <c r="P16" i="1" s="1"/>
  <c r="F17" i="1" s="1"/>
  <c r="L18" i="1"/>
  <c r="E76" i="3" l="1"/>
  <c r="K78" i="3" s="1"/>
  <c r="J66" i="3"/>
  <c r="J58" i="3"/>
  <c r="P53" i="3"/>
  <c r="J17" i="1"/>
  <c r="E75" i="3" s="1"/>
  <c r="O58" i="3" l="1"/>
  <c r="O66" i="3"/>
  <c r="K69" i="3"/>
  <c r="K77" i="3"/>
  <c r="J76" i="3" s="1"/>
  <c r="O76" i="3" s="1"/>
  <c r="N17" i="1"/>
  <c r="P17" i="1" s="1"/>
  <c r="P69" i="3" l="1"/>
  <c r="J75" i="3"/>
  <c r="O75" i="3" s="1"/>
  <c r="F18" i="1"/>
  <c r="F19" i="1" l="1"/>
  <c r="E93" i="3"/>
  <c r="K95" i="3" s="1"/>
  <c r="J83" i="3"/>
  <c r="J18" i="1"/>
  <c r="J19" i="1" l="1"/>
  <c r="E92" i="3"/>
  <c r="O83" i="3"/>
  <c r="K86" i="3"/>
  <c r="N18" i="1"/>
  <c r="P18" i="1" s="1"/>
  <c r="P86" i="3" l="1"/>
  <c r="J92" i="3"/>
  <c r="O92" i="3" s="1"/>
  <c r="K94" i="3"/>
  <c r="J93" i="3" s="1"/>
  <c r="E110" i="3"/>
  <c r="O93" i="3" l="1"/>
  <c r="O110" i="3" s="1"/>
  <c r="J110" i="3"/>
</calcChain>
</file>

<file path=xl/sharedStrings.xml><?xml version="1.0" encoding="utf-8"?>
<sst xmlns="http://schemas.openxmlformats.org/spreadsheetml/2006/main" count="244" uniqueCount="113">
  <si>
    <t>Payment</t>
  </si>
  <si>
    <t>Interest Payable</t>
  </si>
  <si>
    <t>Balance Outstanding</t>
  </si>
  <si>
    <t>Payment Date</t>
  </si>
  <si>
    <t>NPV future payments</t>
  </si>
  <si>
    <t>Reduction of Interest Payable</t>
  </si>
  <si>
    <t>Interest Expense @</t>
  </si>
  <si>
    <t>Reduction of SBITA Payable</t>
  </si>
  <si>
    <t>Total  Liabilities</t>
  </si>
  <si>
    <t>Subscription liability at inception</t>
  </si>
  <si>
    <t>7/1/20X0</t>
  </si>
  <si>
    <t>Unamortized prepaid IT subscription balance in general fund on 7/1/20X0</t>
  </si>
  <si>
    <t>Current noncancellable period ends</t>
  </si>
  <si>
    <t>6/30/20X3</t>
  </si>
  <si>
    <t>Reasonably certain to exercise four-year extention option ending</t>
  </si>
  <si>
    <t>6/30/20X7</t>
  </si>
  <si>
    <t>Annual payments during extension period, due July 1, 20X3 - 20X6</t>
  </si>
  <si>
    <t>Discount rate (estimated incremental borrowing rate for government)</t>
  </si>
  <si>
    <t>prepayments</t>
  </si>
  <si>
    <t>Subscription asset at inception</t>
  </si>
  <si>
    <t>Subscription Asset</t>
  </si>
  <si>
    <t>Amortization</t>
  </si>
  <si>
    <t>Unamortized Balance</t>
  </si>
  <si>
    <t>20X1</t>
  </si>
  <si>
    <t>20X2</t>
  </si>
  <si>
    <t>20X3</t>
  </si>
  <si>
    <t>20X4</t>
  </si>
  <si>
    <t>20X5</t>
  </si>
  <si>
    <t>20X6</t>
  </si>
  <si>
    <t>20X7</t>
  </si>
  <si>
    <t xml:space="preserve"> FYE</t>
  </si>
  <si>
    <t>General Fund</t>
  </si>
  <si>
    <t>Conversion to Governmental Activities</t>
  </si>
  <si>
    <t>Governmental Activities</t>
  </si>
  <si>
    <t>DR</t>
  </si>
  <si>
    <t>CR</t>
  </si>
  <si>
    <t>Cash</t>
  </si>
  <si>
    <t>[No entry]</t>
  </si>
  <si>
    <t>FYE 20X1</t>
  </si>
  <si>
    <t>7/1/20X1</t>
  </si>
  <si>
    <t>7/1/20X2</t>
  </si>
  <si>
    <t>7/1/20X3</t>
  </si>
  <si>
    <t>7/1/20X4</t>
  </si>
  <si>
    <t>7/1/20X5</t>
  </si>
  <si>
    <t>7/1/20X6</t>
  </si>
  <si>
    <t>Opening fund balance</t>
  </si>
  <si>
    <t>Prepaid IT subscription</t>
  </si>
  <si>
    <t>Subscription asset</t>
  </si>
  <si>
    <t>Subscription liability</t>
  </si>
  <si>
    <t>6/30/20X1</t>
  </si>
  <si>
    <t>Interest expense</t>
  </si>
  <si>
    <t>Amortization expense</t>
  </si>
  <si>
    <t>Accumulated amortization - subscription asset</t>
  </si>
  <si>
    <t>Interest payable</t>
  </si>
  <si>
    <t>[To recognize accrued interest payable on subscription</t>
  </si>
  <si>
    <t>liabilty and amortization of subscription asset for FY]</t>
  </si>
  <si>
    <t>FYE 20X2</t>
  </si>
  <si>
    <t>6/30/20X2</t>
  </si>
  <si>
    <t>6/30/20X4</t>
  </si>
  <si>
    <t>FYE 20X3</t>
  </si>
  <si>
    <t>FYE 20X4</t>
  </si>
  <si>
    <t>FYE 20X5</t>
  </si>
  <si>
    <t>6/30/20X5</t>
  </si>
  <si>
    <t>FYE 20X6</t>
  </si>
  <si>
    <t>6/30/20X6</t>
  </si>
  <si>
    <t>FYE 20X7</t>
  </si>
  <si>
    <t>[To recognize amortization of subscription asset for FY]</t>
  </si>
  <si>
    <t>Trial balance</t>
  </si>
  <si>
    <t>Subscription Payable</t>
  </si>
  <si>
    <t>Assumptions:</t>
  </si>
  <si>
    <t>Government uses straight line depreciation/amortization of all capital assets</t>
  </si>
  <si>
    <t>Government accounts for SBITA in its general fund</t>
  </si>
  <si>
    <t>Prexisting SBITA with unamortized prepayment</t>
  </si>
  <si>
    <t>6/30/20X7 b</t>
  </si>
  <si>
    <t>6/30/20X7 a</t>
  </si>
  <si>
    <t>[To record retirement of subscription asset at end of term]</t>
  </si>
  <si>
    <t>First day of first fiscal year to be reported or restated in accordance with GASB 96:</t>
  </si>
  <si>
    <t>Debt service - subscription principal</t>
  </si>
  <si>
    <t>Debt service - subscription interest</t>
  </si>
  <si>
    <t>Subscription term ends</t>
  </si>
  <si>
    <t>6/30/20X3 a</t>
  </si>
  <si>
    <t>6/30/20X3 b</t>
  </si>
  <si>
    <t xml:space="preserve">Prexisting SBITA, 100% prepaid </t>
  </si>
  <si>
    <t>NPV future payments (none)</t>
  </si>
  <si>
    <t>Capital Assets</t>
  </si>
  <si>
    <t>Beginning Balance as Previously Reported</t>
  </si>
  <si>
    <t>Restatement Due to Change in Accounting Principle</t>
  </si>
  <si>
    <t>Beginning Balance as Restated</t>
  </si>
  <si>
    <t>Additions</t>
  </si>
  <si>
    <t xml:space="preserve"> Deletions</t>
  </si>
  <si>
    <t>Ending Balance</t>
  </si>
  <si>
    <t xml:space="preserve">Subscription asset </t>
  </si>
  <si>
    <t>XXX</t>
  </si>
  <si>
    <t>Intangible right-to-use assets</t>
  </si>
  <si>
    <t xml:space="preserve">[To restate beginning balances of asset accounts, </t>
  </si>
  <si>
    <t>with no net effect on beginning net position]</t>
  </si>
  <si>
    <t>liabilities, with no net effect on beginning net position]</t>
  </si>
  <si>
    <t>[To restate beginning balances of asset accounts and</t>
  </si>
  <si>
    <t>Subscription liabilities</t>
  </si>
  <si>
    <t>Additions in capital asset and long-term liability disclosures</t>
  </si>
  <si>
    <t>Additions in capital asset disclosures</t>
  </si>
  <si>
    <t>Subscription assets</t>
  </si>
  <si>
    <t xml:space="preserve">[To remove prepayment of IT subscription from </t>
  </si>
  <si>
    <t>governmental fund and restate opening fund balance]</t>
  </si>
  <si>
    <t>[To  record annual subscription payment]</t>
  </si>
  <si>
    <t>[To record annual subscription payment]</t>
  </si>
  <si>
    <t>[To recognize reductions of subscription liability and</t>
  </si>
  <si>
    <t>interest payable on subscription]</t>
  </si>
  <si>
    <t>Long-Term Liabilities</t>
  </si>
  <si>
    <t>Subscription Asset Measurement</t>
  </si>
  <si>
    <t>Subscription Asset Amortization</t>
  </si>
  <si>
    <t>[To recognize addition of subscription asset replacing</t>
  </si>
  <si>
    <t xml:space="preserve"> restatement, with no net effect on beginning net position]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</si>
</sst>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70AD47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164" fontId="0" fillId="0" borderId="0" xfId="1" applyNumberFormat="1" applyFont="1"/>
    <xf numFmtId="6" fontId="0" fillId="0" borderId="0" xfId="0" applyNumberFormat="1" applyAlignment="1">
      <alignment wrapText="1"/>
    </xf>
    <xf numFmtId="164" fontId="0" fillId="0" borderId="0" xfId="0" applyNumberFormat="1"/>
    <xf numFmtId="0" fontId="0" fillId="0" borderId="0" xfId="0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165" fontId="0" fillId="0" borderId="0" xfId="2" applyNumberFormat="1" applyFont="1" applyAlignment="1">
      <alignment wrapText="1"/>
    </xf>
    <xf numFmtId="165" fontId="0" fillId="0" borderId="0" xfId="2" applyNumberFormat="1" applyFont="1"/>
    <xf numFmtId="6" fontId="0" fillId="0" borderId="0" xfId="0" applyNumberFormat="1"/>
    <xf numFmtId="9" fontId="0" fillId="0" borderId="0" xfId="0" applyNumberFormat="1"/>
    <xf numFmtId="6" fontId="0" fillId="0" borderId="3" xfId="0" applyNumberFormat="1" applyBorder="1" applyAlignment="1">
      <alignment wrapText="1"/>
    </xf>
    <xf numFmtId="0" fontId="0" fillId="0" borderId="4" xfId="0" applyBorder="1" applyAlignment="1">
      <alignment horizontal="center" wrapText="1"/>
    </xf>
    <xf numFmtId="6" fontId="0" fillId="0" borderId="4" xfId="0" applyNumberFormat="1" applyBorder="1"/>
    <xf numFmtId="165" fontId="0" fillId="0" borderId="3" xfId="0" applyNumberFormat="1" applyBorder="1"/>
    <xf numFmtId="0" fontId="4" fillId="0" borderId="0" xfId="0" applyFont="1"/>
    <xf numFmtId="0" fontId="5" fillId="0" borderId="0" xfId="0" applyFont="1"/>
    <xf numFmtId="164" fontId="4" fillId="0" borderId="0" xfId="1" applyNumberFormat="1" applyFont="1" applyAlignment="1"/>
    <xf numFmtId="0" fontId="6" fillId="0" borderId="0" xfId="0" applyFont="1" applyAlignment="1">
      <alignment vertical="center"/>
    </xf>
    <xf numFmtId="164" fontId="4" fillId="0" borderId="0" xfId="1" applyNumberFormat="1" applyFont="1" applyFill="1" applyBorder="1" applyAlignment="1"/>
    <xf numFmtId="0" fontId="5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164" fontId="5" fillId="0" borderId="0" xfId="1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4" fillId="0" borderId="0" xfId="1" applyNumberFormat="1" applyFont="1" applyFill="1" applyBorder="1" applyAlignment="1">
      <alignment horizontal="right"/>
    </xf>
    <xf numFmtId="14" fontId="5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4" fontId="4" fillId="0" borderId="0" xfId="0" applyNumberFormat="1" applyFont="1"/>
    <xf numFmtId="0" fontId="8" fillId="0" borderId="0" xfId="0" applyFont="1" applyAlignment="1">
      <alignment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164" fontId="4" fillId="0" borderId="3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  <xf numFmtId="165" fontId="0" fillId="0" borderId="0" xfId="2" applyNumberFormat="1" applyFont="1" applyAlignment="1">
      <alignment horizontal="left" wrapText="1"/>
    </xf>
    <xf numFmtId="164" fontId="0" fillId="0" borderId="0" xfId="1" applyNumberFormat="1" applyFont="1" applyBorder="1" applyAlignment="1">
      <alignment wrapText="1"/>
    </xf>
    <xf numFmtId="164" fontId="0" fillId="0" borderId="0" xfId="1" applyNumberFormat="1" applyFont="1" applyBorder="1"/>
    <xf numFmtId="165" fontId="0" fillId="0" borderId="0" xfId="2" applyNumberFormat="1" applyFont="1" applyBorder="1" applyAlignment="1">
      <alignment wrapText="1"/>
    </xf>
    <xf numFmtId="165" fontId="0" fillId="0" borderId="0" xfId="2" applyNumberFormat="1" applyFont="1" applyBorder="1"/>
    <xf numFmtId="0" fontId="9" fillId="0" borderId="0" xfId="0" applyFont="1"/>
    <xf numFmtId="0" fontId="0" fillId="0" borderId="0" xfId="0" applyAlignment="1">
      <alignment horizontal="right"/>
    </xf>
    <xf numFmtId="0" fontId="9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1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vertical="center"/>
    </xf>
    <xf numFmtId="164" fontId="4" fillId="3" borderId="0" xfId="1" applyNumberFormat="1" applyFont="1" applyFill="1" applyBorder="1" applyAlignment="1">
      <alignment horizontal="right" vertical="center"/>
    </xf>
    <xf numFmtId="0" fontId="4" fillId="3" borderId="0" xfId="0" applyFont="1" applyFill="1"/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vertical="center"/>
    </xf>
    <xf numFmtId="164" fontId="4" fillId="3" borderId="0" xfId="1" applyNumberFormat="1" applyFont="1" applyFill="1" applyAlignment="1"/>
    <xf numFmtId="164" fontId="4" fillId="3" borderId="0" xfId="0" applyNumberFormat="1" applyFont="1" applyFill="1"/>
    <xf numFmtId="0" fontId="8" fillId="3" borderId="0" xfId="0" applyFont="1" applyFill="1"/>
    <xf numFmtId="0" fontId="5" fillId="3" borderId="0" xfId="0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19F6E-CE46-444C-929C-068BC0E6446D}">
  <dimension ref="A1:J10"/>
  <sheetViews>
    <sheetView tabSelected="1" workbookViewId="0"/>
  </sheetViews>
  <sheetFormatPr defaultRowHeight="15" x14ac:dyDescent="0.25"/>
  <cols>
    <col min="1" max="1" width="6.85546875" customWidth="1"/>
    <col min="2" max="2" width="4.85546875" customWidth="1"/>
    <col min="3" max="3" width="27.28515625" customWidth="1"/>
    <col min="10" max="10" width="12.140625" bestFit="1" customWidth="1"/>
  </cols>
  <sheetData>
    <row r="1" spans="1:10" x14ac:dyDescent="0.25">
      <c r="A1" s="43" t="s">
        <v>82</v>
      </c>
    </row>
    <row r="2" spans="1:10" x14ac:dyDescent="0.25">
      <c r="A2" s="43"/>
    </row>
    <row r="3" spans="1:10" x14ac:dyDescent="0.25">
      <c r="A3" t="s">
        <v>69</v>
      </c>
    </row>
    <row r="4" spans="1:10" ht="25.5" customHeight="1" x14ac:dyDescent="0.25">
      <c r="B4" t="s">
        <v>76</v>
      </c>
      <c r="J4" t="s">
        <v>10</v>
      </c>
    </row>
    <row r="5" spans="1:10" ht="25.5" customHeight="1" x14ac:dyDescent="0.25">
      <c r="B5" t="s">
        <v>11</v>
      </c>
      <c r="J5" s="10">
        <v>210000</v>
      </c>
    </row>
    <row r="6" spans="1:10" ht="25.5" customHeight="1" x14ac:dyDescent="0.25">
      <c r="B6" t="s">
        <v>79</v>
      </c>
      <c r="J6" t="s">
        <v>13</v>
      </c>
    </row>
    <row r="7" spans="1:10" ht="25.5" customHeight="1" x14ac:dyDescent="0.25">
      <c r="B7" t="s">
        <v>70</v>
      </c>
      <c r="J7" s="11"/>
    </row>
    <row r="8" spans="1:10" ht="25.5" customHeight="1" x14ac:dyDescent="0.25">
      <c r="B8" t="s">
        <v>71</v>
      </c>
    </row>
    <row r="9" spans="1:10" ht="25.5" customHeight="1" x14ac:dyDescent="0.25"/>
    <row r="10" spans="1:10" ht="25.5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B6AD3-A062-49D9-99C4-F55EC7B616F0}">
  <dimension ref="A1:W17"/>
  <sheetViews>
    <sheetView workbookViewId="0"/>
  </sheetViews>
  <sheetFormatPr defaultRowHeight="15" x14ac:dyDescent="0.25"/>
  <cols>
    <col min="2" max="2" width="9.28515625" style="1" customWidth="1"/>
    <col min="3" max="3" width="1.7109375" style="1" customWidth="1"/>
    <col min="4" max="4" width="13.7109375" style="1" customWidth="1"/>
    <col min="5" max="5" width="1.7109375" style="1" customWidth="1"/>
    <col min="6" max="6" width="12.85546875" style="1" customWidth="1"/>
    <col min="7" max="7" width="1.7109375" style="1" customWidth="1"/>
    <col min="8" max="8" width="10.42578125" style="1" customWidth="1"/>
    <col min="9" max="9" width="1.7109375" style="1" customWidth="1"/>
    <col min="10" max="10" width="10.5703125" style="1" customWidth="1"/>
    <col min="11" max="11" width="1.7109375" style="1" customWidth="1"/>
    <col min="13" max="13" width="1.7109375" customWidth="1"/>
    <col min="14" max="14" width="12.5703125" bestFit="1" customWidth="1"/>
    <col min="15" max="15" width="1.7109375" customWidth="1"/>
    <col min="16" max="16" width="10" customWidth="1"/>
    <col min="17" max="17" width="1.7109375" customWidth="1"/>
    <col min="18" max="18" width="1.7109375" style="1" customWidth="1"/>
    <col min="19" max="19" width="6.42578125" customWidth="1"/>
    <col min="20" max="20" width="1.7109375" customWidth="1"/>
    <col min="21" max="21" width="13.140625" customWidth="1"/>
    <col min="22" max="22" width="1.7109375" customWidth="1"/>
    <col min="23" max="23" width="12.42578125" customWidth="1"/>
  </cols>
  <sheetData>
    <row r="1" spans="1:23" x14ac:dyDescent="0.25">
      <c r="A1" s="43" t="s">
        <v>82</v>
      </c>
    </row>
    <row r="2" spans="1:23" x14ac:dyDescent="0.25">
      <c r="A2" s="43"/>
    </row>
    <row r="4" spans="1:23" x14ac:dyDescent="0.25">
      <c r="B4" t="s">
        <v>83</v>
      </c>
      <c r="F4" s="4">
        <v>0</v>
      </c>
      <c r="H4" t="s">
        <v>9</v>
      </c>
      <c r="I4"/>
      <c r="J4"/>
      <c r="K4"/>
      <c r="R4"/>
    </row>
    <row r="5" spans="1:23" x14ac:dyDescent="0.25">
      <c r="B5" t="s">
        <v>18</v>
      </c>
      <c r="F5" s="4">
        <f>+'Ex 2 Assumptions'!J5</f>
        <v>210000</v>
      </c>
    </row>
    <row r="6" spans="1:23" ht="15.75" thickBot="1" x14ac:dyDescent="0.3">
      <c r="F6" s="12">
        <f>SUM(F4:F5)</f>
        <v>210000</v>
      </c>
      <c r="H6" t="s">
        <v>19</v>
      </c>
    </row>
    <row r="7" spans="1:23" ht="15.75" thickTop="1" x14ac:dyDescent="0.25"/>
    <row r="8" spans="1:23" x14ac:dyDescent="0.25">
      <c r="L8" s="49"/>
      <c r="M8" s="49"/>
      <c r="N8" s="49"/>
      <c r="O8" s="49"/>
      <c r="P8" s="49"/>
      <c r="S8" s="49"/>
      <c r="T8" s="49"/>
      <c r="U8" s="49"/>
      <c r="V8" s="49"/>
      <c r="W8" s="49"/>
    </row>
    <row r="9" spans="1:23" x14ac:dyDescent="0.25">
      <c r="B9" s="46" t="s">
        <v>20</v>
      </c>
      <c r="C9" s="46"/>
      <c r="D9" s="46"/>
      <c r="E9" s="46"/>
      <c r="F9" s="46"/>
      <c r="G9" s="39"/>
      <c r="H9" s="39"/>
      <c r="I9" s="39"/>
      <c r="J9" s="39"/>
      <c r="K9" s="39"/>
      <c r="L9" s="40"/>
      <c r="M9" s="40"/>
      <c r="N9" s="40"/>
      <c r="O9" s="40"/>
      <c r="R9" s="39"/>
    </row>
    <row r="10" spans="1:23" ht="30" x14ac:dyDescent="0.25">
      <c r="B10" s="47" t="s">
        <v>30</v>
      </c>
      <c r="C10" s="6"/>
      <c r="D10" s="47" t="s">
        <v>21</v>
      </c>
      <c r="E10" s="6"/>
      <c r="F10" s="13" t="s">
        <v>22</v>
      </c>
      <c r="G10" s="41"/>
      <c r="H10" s="41"/>
      <c r="I10" s="41"/>
      <c r="J10" s="41"/>
      <c r="K10" s="41"/>
      <c r="L10" s="42"/>
      <c r="M10" s="42"/>
      <c r="N10" s="42"/>
      <c r="O10" s="42"/>
      <c r="P10" s="42"/>
      <c r="R10" s="41"/>
      <c r="U10" s="42"/>
      <c r="V10" s="42"/>
      <c r="W10" s="42"/>
    </row>
    <row r="11" spans="1:23" x14ac:dyDescent="0.25">
      <c r="B11" s="48"/>
      <c r="C11" s="6"/>
      <c r="D11" s="48"/>
      <c r="E11" s="6"/>
      <c r="F11" s="14">
        <f>+F6</f>
        <v>210000</v>
      </c>
      <c r="G11" s="39"/>
      <c r="H11" s="39"/>
      <c r="I11" s="39"/>
      <c r="J11" s="39"/>
      <c r="K11" s="39"/>
      <c r="L11" s="40"/>
      <c r="M11" s="40"/>
      <c r="N11" s="40"/>
      <c r="O11" s="40"/>
      <c r="P11" s="5"/>
      <c r="R11" s="39"/>
      <c r="U11" s="40"/>
      <c r="V11" s="40"/>
      <c r="W11" s="40"/>
    </row>
    <row r="12" spans="1:23" x14ac:dyDescent="0.25">
      <c r="B12"/>
      <c r="C12"/>
      <c r="D12"/>
      <c r="E12"/>
      <c r="F12"/>
      <c r="G12" s="39"/>
      <c r="H12" s="39"/>
      <c r="I12" s="39"/>
      <c r="J12" s="39"/>
      <c r="K12" s="39"/>
      <c r="L12" s="40"/>
      <c r="M12" s="40"/>
      <c r="N12" s="40"/>
      <c r="O12" s="40"/>
      <c r="P12" s="5"/>
      <c r="R12" s="39"/>
      <c r="U12" s="40"/>
      <c r="V12" s="40"/>
      <c r="W12" s="40"/>
    </row>
    <row r="13" spans="1:23" x14ac:dyDescent="0.25">
      <c r="B13" t="s">
        <v>23</v>
      </c>
      <c r="C13"/>
      <c r="D13" s="9">
        <f>ROUND(+$F$11/3,0)</f>
        <v>70000</v>
      </c>
      <c r="E13" s="9"/>
      <c r="F13" s="9">
        <f>+F11-D13</f>
        <v>140000</v>
      </c>
      <c r="G13" s="39"/>
      <c r="H13" s="39"/>
      <c r="I13" s="39"/>
      <c r="J13" s="39"/>
      <c r="K13" s="39"/>
      <c r="L13" s="40"/>
      <c r="M13" s="40"/>
      <c r="N13" s="40"/>
      <c r="O13" s="40"/>
      <c r="P13" s="5"/>
      <c r="R13" s="39"/>
      <c r="U13" s="40"/>
      <c r="V13" s="40"/>
      <c r="W13" s="40"/>
    </row>
    <row r="14" spans="1:23" x14ac:dyDescent="0.25">
      <c r="B14" t="s">
        <v>24</v>
      </c>
      <c r="C14"/>
      <c r="D14" s="9">
        <f t="shared" ref="D14:D15" si="0">ROUND(+$F$11/3,0)</f>
        <v>70000</v>
      </c>
      <c r="E14" s="3"/>
      <c r="F14" s="3">
        <f>+F13-D14</f>
        <v>70000</v>
      </c>
      <c r="G14" s="39"/>
      <c r="H14" s="39"/>
      <c r="I14" s="39"/>
      <c r="J14" s="39"/>
      <c r="K14" s="39"/>
      <c r="L14" s="40"/>
      <c r="M14" s="40"/>
      <c r="N14" s="40"/>
      <c r="O14" s="40"/>
      <c r="P14" s="5"/>
      <c r="R14" s="39"/>
      <c r="U14" s="40"/>
      <c r="V14" s="40"/>
      <c r="W14" s="40"/>
    </row>
    <row r="15" spans="1:23" x14ac:dyDescent="0.25">
      <c r="B15" t="s">
        <v>25</v>
      </c>
      <c r="C15"/>
      <c r="D15" s="9">
        <f t="shared" si="0"/>
        <v>70000</v>
      </c>
      <c r="E15" s="3"/>
      <c r="F15" s="3">
        <f t="shared" ref="F15" si="1">+F14-D15</f>
        <v>0</v>
      </c>
      <c r="G15" s="39"/>
      <c r="H15" s="39"/>
      <c r="I15" s="39"/>
      <c r="J15" s="39"/>
      <c r="K15" s="39"/>
      <c r="L15" s="40"/>
      <c r="M15" s="40"/>
      <c r="N15" s="40"/>
      <c r="O15" s="40"/>
      <c r="P15" s="5"/>
      <c r="R15" s="39"/>
      <c r="U15" s="40"/>
      <c r="V15" s="40"/>
      <c r="W15" s="40"/>
    </row>
    <row r="16" spans="1:23" ht="15.75" thickBot="1" x14ac:dyDescent="0.3">
      <c r="B16"/>
      <c r="C16"/>
      <c r="D16" s="15">
        <f>SUM(D13:D15)</f>
        <v>210000</v>
      </c>
      <c r="E16"/>
      <c r="F16"/>
    </row>
    <row r="17" ht="15.75" thickTop="1" x14ac:dyDescent="0.25"/>
  </sheetData>
  <mergeCells count="5">
    <mergeCell ref="B9:F9"/>
    <mergeCell ref="B10:B11"/>
    <mergeCell ref="D10:D11"/>
    <mergeCell ref="L8:P8"/>
    <mergeCell ref="S8:W8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AF2D6-BF92-47A1-8CEF-06130F5A77FA}">
  <dimension ref="A1:P34"/>
  <sheetViews>
    <sheetView workbookViewId="0">
      <selection sqref="A1:P1"/>
    </sheetView>
  </sheetViews>
  <sheetFormatPr defaultColWidth="9" defaultRowHeight="15.75" x14ac:dyDescent="0.25"/>
  <cols>
    <col min="1" max="1" width="13.28515625" style="17" customWidth="1"/>
    <col min="2" max="2" width="5.5703125" style="17" customWidth="1"/>
    <col min="3" max="3" width="5.5703125" style="16" customWidth="1"/>
    <col min="4" max="4" width="43" style="16" customWidth="1"/>
    <col min="5" max="6" width="10.85546875" style="18" bestFit="1" customWidth="1"/>
    <col min="7" max="7" width="3.7109375" style="16" customWidth="1"/>
    <col min="8" max="8" width="5.5703125" style="16" customWidth="1"/>
    <col min="9" max="9" width="48.85546875" style="16" customWidth="1"/>
    <col min="10" max="10" width="12.5703125" style="18" customWidth="1"/>
    <col min="11" max="11" width="10.85546875" style="18" bestFit="1" customWidth="1"/>
    <col min="12" max="12" width="4.7109375" style="16" customWidth="1"/>
    <col min="13" max="13" width="5.5703125" style="16" customWidth="1"/>
    <col min="14" max="14" width="45.5703125" style="16" customWidth="1"/>
    <col min="15" max="16" width="10.85546875" style="18" bestFit="1" customWidth="1"/>
    <col min="17" max="16384" width="9" style="16"/>
  </cols>
  <sheetData>
    <row r="1" spans="1:16" ht="14.65" customHeight="1" x14ac:dyDescent="0.25">
      <c r="A1" s="50" t="s">
        <v>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25">
      <c r="H2" s="19"/>
    </row>
    <row r="3" spans="1:16" x14ac:dyDescent="0.25">
      <c r="A3" s="16"/>
      <c r="B3" s="16"/>
      <c r="E3" s="20"/>
      <c r="F3" s="20"/>
      <c r="J3" s="20"/>
      <c r="K3" s="20"/>
      <c r="O3" s="20"/>
      <c r="P3" s="20"/>
    </row>
    <row r="4" spans="1:16" ht="15.75" customHeight="1" x14ac:dyDescent="0.25">
      <c r="A4" s="21"/>
      <c r="B4" s="21"/>
      <c r="C4" s="52" t="s">
        <v>31</v>
      </c>
      <c r="D4" s="53"/>
      <c r="E4" s="53"/>
      <c r="F4" s="54"/>
      <c r="H4" s="52" t="s">
        <v>32</v>
      </c>
      <c r="I4" s="53"/>
      <c r="J4" s="53"/>
      <c r="K4" s="54"/>
      <c r="M4" s="52" t="s">
        <v>33</v>
      </c>
      <c r="N4" s="53"/>
      <c r="O4" s="53"/>
      <c r="P4" s="54"/>
    </row>
    <row r="5" spans="1:16" x14ac:dyDescent="0.25">
      <c r="A5" s="21"/>
      <c r="B5" s="21"/>
      <c r="C5" s="22"/>
      <c r="D5" s="22"/>
      <c r="E5" s="23" t="s">
        <v>34</v>
      </c>
      <c r="F5" s="23" t="s">
        <v>35</v>
      </c>
      <c r="H5" s="22"/>
      <c r="I5" s="22"/>
      <c r="J5" s="23" t="s">
        <v>34</v>
      </c>
      <c r="K5" s="23" t="s">
        <v>35</v>
      </c>
      <c r="M5" s="22"/>
      <c r="N5" s="22"/>
      <c r="O5" s="23" t="s">
        <v>34</v>
      </c>
      <c r="P5" s="23" t="s">
        <v>35</v>
      </c>
    </row>
    <row r="6" spans="1:16" ht="14.65" customHeight="1" x14ac:dyDescent="0.25">
      <c r="A6" s="24" t="s">
        <v>38</v>
      </c>
      <c r="B6" s="25"/>
      <c r="C6" s="17"/>
      <c r="D6" s="17"/>
      <c r="E6" s="26"/>
      <c r="F6" s="26"/>
      <c r="H6" s="17"/>
      <c r="I6" s="17"/>
      <c r="J6" s="26"/>
      <c r="K6" s="26"/>
      <c r="M6" s="17"/>
      <c r="N6" s="17"/>
      <c r="O6" s="26"/>
      <c r="P6" s="26"/>
    </row>
    <row r="7" spans="1:16" s="59" customFormat="1" ht="13.5" customHeight="1" x14ac:dyDescent="0.25">
      <c r="A7" s="56" t="str">
        <f>+'Ex 2 Calculations'!B12</f>
        <v>7/1/20X0</v>
      </c>
      <c r="B7" s="56"/>
      <c r="C7" s="57" t="s">
        <v>45</v>
      </c>
      <c r="D7" s="57"/>
      <c r="E7" s="58">
        <f>+F8</f>
        <v>210000</v>
      </c>
      <c r="F7" s="58"/>
      <c r="H7" s="60" t="s">
        <v>91</v>
      </c>
      <c r="I7" s="57"/>
      <c r="J7" s="58">
        <f>+'Ex 1 Calculations'!F6</f>
        <v>210000</v>
      </c>
      <c r="K7" s="58"/>
      <c r="M7" s="57" t="str">
        <f>+H7</f>
        <v xml:space="preserve">Subscription asset </v>
      </c>
      <c r="N7" s="57"/>
      <c r="O7" s="58">
        <f>+J7</f>
        <v>210000</v>
      </c>
      <c r="P7" s="58"/>
    </row>
    <row r="8" spans="1:16" s="59" customFormat="1" ht="13.5" customHeight="1" x14ac:dyDescent="0.25">
      <c r="A8" s="56"/>
      <c r="B8" s="56"/>
      <c r="C8" s="57"/>
      <c r="D8" s="57" t="s">
        <v>46</v>
      </c>
      <c r="E8" s="58"/>
      <c r="F8" s="58">
        <f>+'Ex 2 Calculations'!F5</f>
        <v>210000</v>
      </c>
      <c r="H8" s="60"/>
      <c r="I8" s="60" t="str">
        <f>+C7</f>
        <v>Opening fund balance</v>
      </c>
      <c r="J8" s="58"/>
      <c r="K8" s="58">
        <f>+E7</f>
        <v>210000</v>
      </c>
      <c r="M8" s="57"/>
      <c r="N8" s="57" t="str">
        <f>+D8</f>
        <v>Prepaid IT subscription</v>
      </c>
      <c r="O8" s="58"/>
      <c r="P8" s="58">
        <f>+F8</f>
        <v>210000</v>
      </c>
    </row>
    <row r="9" spans="1:16" s="59" customFormat="1" ht="13.5" customHeight="1" x14ac:dyDescent="0.25">
      <c r="A9" s="56"/>
      <c r="B9" s="56"/>
      <c r="C9" s="61" t="s">
        <v>102</v>
      </c>
      <c r="E9" s="62"/>
      <c r="F9" s="62"/>
      <c r="H9" s="61" t="s">
        <v>111</v>
      </c>
      <c r="J9" s="62"/>
      <c r="K9" s="62"/>
      <c r="M9" s="61" t="s">
        <v>94</v>
      </c>
      <c r="P9" s="63"/>
    </row>
    <row r="10" spans="1:16" s="59" customFormat="1" ht="13.5" customHeight="1" x14ac:dyDescent="0.25">
      <c r="A10" s="56"/>
      <c r="B10" s="56"/>
      <c r="C10" s="61" t="s">
        <v>103</v>
      </c>
      <c r="D10" s="57"/>
      <c r="E10" s="58"/>
      <c r="F10" s="58"/>
      <c r="H10" s="64" t="s">
        <v>112</v>
      </c>
      <c r="J10" s="62"/>
      <c r="K10" s="62"/>
      <c r="M10" s="64" t="s">
        <v>95</v>
      </c>
      <c r="O10" s="62"/>
      <c r="P10" s="62"/>
    </row>
    <row r="11" spans="1:16" ht="13.5" customHeight="1" x14ac:dyDescent="0.25">
      <c r="A11" s="21"/>
      <c r="B11" s="21"/>
    </row>
    <row r="12" spans="1:16" ht="13.5" customHeight="1" x14ac:dyDescent="0.25">
      <c r="A12" s="21"/>
      <c r="B12" s="21"/>
      <c r="C12" s="28"/>
      <c r="D12" s="28"/>
      <c r="E12" s="29"/>
      <c r="F12" s="29"/>
      <c r="H12" s="30"/>
      <c r="I12" s="30"/>
      <c r="J12" s="29"/>
      <c r="K12" s="29"/>
      <c r="M12" s="22"/>
      <c r="O12" s="16"/>
      <c r="P12" s="32"/>
    </row>
    <row r="13" spans="1:16" ht="13.5" customHeight="1" x14ac:dyDescent="0.25">
      <c r="A13" s="21" t="s">
        <v>49</v>
      </c>
      <c r="B13" s="21"/>
      <c r="D13" s="28" t="s">
        <v>37</v>
      </c>
      <c r="E13" s="29"/>
      <c r="F13" s="29"/>
      <c r="H13" s="30" t="s">
        <v>51</v>
      </c>
      <c r="I13" s="30"/>
      <c r="J13" s="29">
        <f>+'Ex 1 Calculations'!D13</f>
        <v>70000</v>
      </c>
      <c r="K13" s="29"/>
      <c r="M13" s="28" t="str">
        <f>+H13</f>
        <v>Amortization expense</v>
      </c>
      <c r="O13" s="32">
        <f>+J13</f>
        <v>70000</v>
      </c>
    </row>
    <row r="14" spans="1:16" ht="13.5" customHeight="1" x14ac:dyDescent="0.25">
      <c r="A14" s="21"/>
      <c r="B14" s="21"/>
      <c r="D14" s="28"/>
      <c r="E14" s="29"/>
      <c r="F14" s="29"/>
      <c r="H14" s="31"/>
      <c r="I14" s="30" t="s">
        <v>52</v>
      </c>
      <c r="J14" s="29"/>
      <c r="K14" s="29">
        <f>+J13</f>
        <v>70000</v>
      </c>
      <c r="N14" s="16" t="str">
        <f>+I14</f>
        <v>Accumulated amortization - subscription asset</v>
      </c>
      <c r="O14" s="16"/>
      <c r="P14" s="32">
        <f>+K14</f>
        <v>70000</v>
      </c>
    </row>
    <row r="15" spans="1:16" ht="12.75" customHeight="1" x14ac:dyDescent="0.25">
      <c r="A15" s="21"/>
      <c r="B15" s="21"/>
      <c r="D15" s="30"/>
      <c r="E15" s="29"/>
      <c r="F15" s="29"/>
      <c r="H15" s="33" t="s">
        <v>66</v>
      </c>
      <c r="I15" s="28"/>
      <c r="J15" s="29"/>
      <c r="K15" s="29"/>
      <c r="M15" s="34" t="str">
        <f>+H15</f>
        <v>[To recognize amortization of subscription asset for FY]</v>
      </c>
      <c r="N15" s="28"/>
      <c r="O15" s="29"/>
      <c r="P15" s="32"/>
    </row>
    <row r="16" spans="1:16" ht="13.5" customHeight="1" x14ac:dyDescent="0.25">
      <c r="A16" s="21"/>
      <c r="B16" s="21"/>
      <c r="D16" s="28"/>
      <c r="E16" s="29"/>
      <c r="F16" s="29"/>
      <c r="H16" s="33"/>
      <c r="I16" s="28"/>
      <c r="J16" s="29"/>
      <c r="K16" s="29"/>
      <c r="M16" s="34"/>
      <c r="N16" s="28"/>
      <c r="O16" s="29"/>
      <c r="P16" s="29"/>
    </row>
    <row r="17" spans="1:16" ht="13.5" customHeight="1" x14ac:dyDescent="0.25">
      <c r="A17" s="24" t="s">
        <v>56</v>
      </c>
      <c r="B17" s="21"/>
      <c r="C17" s="28"/>
      <c r="D17" s="28"/>
      <c r="E17" s="29"/>
      <c r="F17" s="29"/>
      <c r="H17" s="28"/>
      <c r="I17" s="28"/>
      <c r="J17" s="29"/>
      <c r="K17" s="29"/>
      <c r="M17" s="28"/>
      <c r="N17" s="28"/>
      <c r="O17" s="29"/>
      <c r="P17" s="29"/>
    </row>
    <row r="18" spans="1:16" x14ac:dyDescent="0.25">
      <c r="A18" s="27" t="s">
        <v>57</v>
      </c>
      <c r="B18" s="27"/>
      <c r="C18" s="28"/>
      <c r="D18" s="28" t="s">
        <v>37</v>
      </c>
      <c r="E18" s="29"/>
      <c r="F18" s="29"/>
      <c r="H18" s="30" t="s">
        <v>51</v>
      </c>
      <c r="I18" s="30"/>
      <c r="J18" s="29">
        <f>+'Ex 1 Calculations'!D14</f>
        <v>70000</v>
      </c>
      <c r="K18" s="29"/>
      <c r="M18" s="28" t="str">
        <f>+H18</f>
        <v>Amortization expense</v>
      </c>
      <c r="O18" s="29">
        <f>+J18</f>
        <v>70000</v>
      </c>
      <c r="P18" s="29"/>
    </row>
    <row r="19" spans="1:16" x14ac:dyDescent="0.25">
      <c r="A19" s="27"/>
      <c r="B19" s="27"/>
      <c r="C19" s="22"/>
      <c r="D19" s="28"/>
      <c r="E19" s="29"/>
      <c r="F19" s="29"/>
      <c r="H19" s="31"/>
      <c r="I19" s="30" t="s">
        <v>52</v>
      </c>
      <c r="J19" s="29"/>
      <c r="K19" s="29">
        <f>+J18</f>
        <v>70000</v>
      </c>
      <c r="N19" s="16" t="str">
        <f>+I19</f>
        <v>Accumulated amortization - subscription asset</v>
      </c>
      <c r="O19" s="29"/>
      <c r="P19" s="29">
        <f>+K19</f>
        <v>70000</v>
      </c>
    </row>
    <row r="20" spans="1:16" x14ac:dyDescent="0.25">
      <c r="A20" s="21"/>
      <c r="B20" s="21"/>
      <c r="C20" s="33"/>
      <c r="D20" s="30"/>
      <c r="E20" s="29"/>
      <c r="F20" s="29"/>
      <c r="H20" s="34" t="str">
        <f>+H15</f>
        <v>[To recognize amortization of subscription asset for FY]</v>
      </c>
      <c r="J20" s="16"/>
      <c r="K20" s="16"/>
      <c r="M20" s="34" t="str">
        <f>+H20</f>
        <v>[To recognize amortization of subscription asset for FY]</v>
      </c>
      <c r="O20" s="16"/>
      <c r="P20" s="16"/>
    </row>
    <row r="21" spans="1:16" ht="14.65" customHeight="1" x14ac:dyDescent="0.25">
      <c r="A21" s="21"/>
      <c r="B21" s="21"/>
      <c r="C21" s="33"/>
      <c r="D21" s="28"/>
      <c r="E21" s="29"/>
      <c r="F21" s="29"/>
      <c r="H21" s="33"/>
      <c r="I21" s="28"/>
      <c r="J21" s="29"/>
      <c r="K21" s="29"/>
      <c r="M21" s="34"/>
      <c r="N21" s="28"/>
      <c r="O21" s="29"/>
      <c r="P21" s="29"/>
    </row>
    <row r="22" spans="1:16" ht="14.65" customHeight="1" x14ac:dyDescent="0.25">
      <c r="A22" s="24" t="s">
        <v>59</v>
      </c>
      <c r="B22" s="21"/>
      <c r="C22" s="33"/>
      <c r="D22" s="33"/>
      <c r="E22" s="29"/>
      <c r="F22" s="29"/>
      <c r="H22" s="35"/>
      <c r="I22" s="35"/>
      <c r="J22" s="29"/>
      <c r="K22" s="29"/>
      <c r="M22" s="22"/>
      <c r="N22" s="28"/>
      <c r="O22" s="29"/>
      <c r="P22" s="29"/>
    </row>
    <row r="23" spans="1:16" ht="14.65" customHeight="1" x14ac:dyDescent="0.25">
      <c r="A23" s="27" t="s">
        <v>80</v>
      </c>
      <c r="B23" s="27"/>
      <c r="C23" s="28"/>
      <c r="D23" s="28" t="s">
        <v>37</v>
      </c>
      <c r="E23" s="29"/>
      <c r="F23" s="29"/>
      <c r="H23" s="30" t="s">
        <v>51</v>
      </c>
      <c r="I23" s="30"/>
      <c r="J23" s="29">
        <f>+'Ex 1 Calculations'!D15</f>
        <v>70000</v>
      </c>
      <c r="K23" s="29"/>
      <c r="M23" s="28" t="str">
        <f>+H23</f>
        <v>Amortization expense</v>
      </c>
      <c r="O23" s="29">
        <f>+J23</f>
        <v>70000</v>
      </c>
      <c r="P23" s="29"/>
    </row>
    <row r="24" spans="1:16" ht="14.65" customHeight="1" x14ac:dyDescent="0.25">
      <c r="A24" s="27"/>
      <c r="B24" s="27"/>
      <c r="C24" s="28"/>
      <c r="D24" s="28"/>
      <c r="E24" s="29"/>
      <c r="F24" s="29"/>
      <c r="H24" s="31"/>
      <c r="I24" s="30" t="s">
        <v>52</v>
      </c>
      <c r="J24" s="29"/>
      <c r="K24" s="29">
        <f>+J23</f>
        <v>70000</v>
      </c>
      <c r="N24" s="16" t="str">
        <f>+I24</f>
        <v>Accumulated amortization - subscription asset</v>
      </c>
      <c r="O24" s="29"/>
      <c r="P24" s="29">
        <f>+K24</f>
        <v>70000</v>
      </c>
    </row>
    <row r="25" spans="1:16" ht="14.65" customHeight="1" x14ac:dyDescent="0.25">
      <c r="A25" s="21"/>
      <c r="B25" s="21"/>
      <c r="C25" s="28"/>
      <c r="D25" s="30"/>
      <c r="E25" s="29"/>
      <c r="F25" s="29"/>
      <c r="H25" s="34" t="str">
        <f>+H20</f>
        <v>[To recognize amortization of subscription asset for FY]</v>
      </c>
      <c r="M25" s="34" t="str">
        <f>+H25</f>
        <v>[To recognize amortization of subscription asset for FY]</v>
      </c>
    </row>
    <row r="26" spans="1:16" ht="14.25" customHeight="1" x14ac:dyDescent="0.25">
      <c r="A26" s="21"/>
      <c r="B26" s="21"/>
      <c r="C26" s="33"/>
      <c r="D26" s="28"/>
      <c r="E26" s="29"/>
      <c r="F26" s="29"/>
      <c r="H26" s="33"/>
      <c r="I26" s="28"/>
      <c r="J26" s="29"/>
      <c r="K26" s="29"/>
      <c r="O26" s="29"/>
      <c r="P26" s="29"/>
    </row>
    <row r="27" spans="1:16" ht="14.25" customHeight="1" x14ac:dyDescent="0.25">
      <c r="A27" s="21" t="s">
        <v>81</v>
      </c>
      <c r="B27" s="21"/>
      <c r="C27" s="33"/>
      <c r="D27" s="28" t="s">
        <v>37</v>
      </c>
      <c r="E27" s="29"/>
      <c r="F27" s="29"/>
      <c r="H27" s="28" t="str">
        <f>+I24</f>
        <v>Accumulated amortization - subscription asset</v>
      </c>
      <c r="I27" s="28"/>
      <c r="J27" s="29">
        <f>+K24+K19+K14</f>
        <v>210000</v>
      </c>
      <c r="K27" s="29"/>
      <c r="M27" s="16" t="str">
        <f>+H27</f>
        <v>Accumulated amortization - subscription asset</v>
      </c>
      <c r="N27" s="28"/>
      <c r="O27" s="29">
        <f>+J27</f>
        <v>210000</v>
      </c>
      <c r="P27" s="29"/>
    </row>
    <row r="28" spans="1:16" ht="14.25" customHeight="1" x14ac:dyDescent="0.25">
      <c r="A28" s="21"/>
      <c r="B28" s="21"/>
      <c r="C28" s="33"/>
      <c r="D28" s="28"/>
      <c r="E28" s="29"/>
      <c r="F28" s="29"/>
      <c r="H28" s="33"/>
      <c r="I28" s="28" t="str">
        <f>+H7</f>
        <v xml:space="preserve">Subscription asset </v>
      </c>
      <c r="J28" s="29"/>
      <c r="K28" s="29">
        <f>+J7</f>
        <v>210000</v>
      </c>
      <c r="M28" s="34"/>
      <c r="N28" s="28" t="str">
        <f>+I28</f>
        <v xml:space="preserve">Subscription asset </v>
      </c>
      <c r="O28" s="29"/>
      <c r="P28" s="29">
        <f>+K28</f>
        <v>210000</v>
      </c>
    </row>
    <row r="29" spans="1:16" ht="14.25" customHeight="1" x14ac:dyDescent="0.25">
      <c r="A29" s="21"/>
      <c r="B29" s="21"/>
      <c r="C29" s="33"/>
      <c r="D29" s="28"/>
      <c r="E29" s="29"/>
      <c r="F29" s="29"/>
      <c r="H29" s="33" t="s">
        <v>75</v>
      </c>
      <c r="I29" s="28"/>
      <c r="J29" s="29"/>
      <c r="K29" s="29"/>
      <c r="M29" s="34" t="str">
        <f>+H29</f>
        <v>[To record retirement of subscription asset at end of term]</v>
      </c>
      <c r="N29" s="28"/>
      <c r="O29" s="29"/>
      <c r="P29" s="29"/>
    </row>
    <row r="30" spans="1:16" ht="14.25" customHeight="1" x14ac:dyDescent="0.25">
      <c r="A30" s="21"/>
      <c r="B30" s="21"/>
      <c r="C30" s="33"/>
      <c r="D30" s="28"/>
      <c r="E30" s="29"/>
      <c r="F30" s="29"/>
      <c r="H30" s="33"/>
      <c r="I30" s="28"/>
      <c r="J30" s="29"/>
      <c r="K30" s="29"/>
      <c r="M30" s="34"/>
      <c r="N30" s="28"/>
      <c r="O30" s="29"/>
      <c r="P30" s="29"/>
    </row>
    <row r="31" spans="1:16" x14ac:dyDescent="0.25">
      <c r="A31" s="21"/>
      <c r="B31" s="21"/>
      <c r="C31" s="33"/>
      <c r="D31" s="28"/>
      <c r="E31" s="29"/>
      <c r="F31" s="29"/>
      <c r="O31" s="29"/>
      <c r="P31" s="29"/>
    </row>
    <row r="32" spans="1:16" ht="16.5" thickBot="1" x14ac:dyDescent="0.3">
      <c r="A32" s="37" t="s">
        <v>67</v>
      </c>
      <c r="B32" s="21"/>
      <c r="C32" s="34"/>
      <c r="D32" s="28"/>
      <c r="E32" s="36">
        <f>SUM(E6:E31)-SUM(F6:F31)</f>
        <v>0</v>
      </c>
      <c r="F32" s="29"/>
      <c r="J32" s="36">
        <f>SUM(J6:J31)-SUM(K6:K31)</f>
        <v>0</v>
      </c>
      <c r="O32" s="36">
        <f>SUM(O6:O31)-SUM(P6:P31)</f>
        <v>0</v>
      </c>
      <c r="P32" s="29"/>
    </row>
    <row r="33" spans="5:16" ht="16.5" thickTop="1" x14ac:dyDescent="0.25">
      <c r="E33" s="20"/>
      <c r="F33" s="20"/>
      <c r="J33" s="20"/>
      <c r="K33" s="20"/>
      <c r="O33" s="20"/>
      <c r="P33" s="20"/>
    </row>
    <row r="34" spans="5:16" x14ac:dyDescent="0.25">
      <c r="E34" s="20"/>
      <c r="F34" s="20"/>
      <c r="J34" s="20"/>
      <c r="K34" s="20"/>
      <c r="O34" s="20"/>
      <c r="P34" s="20"/>
    </row>
  </sheetData>
  <mergeCells count="4">
    <mergeCell ref="A1:P1"/>
    <mergeCell ref="C4:F4"/>
    <mergeCell ref="H4:K4"/>
    <mergeCell ref="M4:P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ED489-3610-4A77-8410-C74DCC98D2CA}">
  <dimension ref="A1:H7"/>
  <sheetViews>
    <sheetView workbookViewId="0"/>
  </sheetViews>
  <sheetFormatPr defaultRowHeight="15" x14ac:dyDescent="0.25"/>
  <cols>
    <col min="2" max="2" width="32.7109375" customWidth="1"/>
    <col min="3" max="3" width="12.7109375" customWidth="1"/>
    <col min="4" max="4" width="13.85546875" customWidth="1"/>
    <col min="5" max="5" width="13" customWidth="1"/>
    <col min="6" max="6" width="11.42578125" customWidth="1"/>
    <col min="7" max="7" width="10.85546875" customWidth="1"/>
  </cols>
  <sheetData>
    <row r="1" spans="1:8" x14ac:dyDescent="0.25">
      <c r="A1" s="43" t="s">
        <v>82</v>
      </c>
    </row>
    <row r="3" spans="1:8" x14ac:dyDescent="0.25">
      <c r="A3" t="s">
        <v>100</v>
      </c>
    </row>
    <row r="5" spans="1:8" x14ac:dyDescent="0.25">
      <c r="C5" s="1"/>
    </row>
    <row r="6" spans="1:8" ht="75" x14ac:dyDescent="0.25">
      <c r="B6" s="45" t="s">
        <v>84</v>
      </c>
      <c r="C6" s="1" t="s">
        <v>85</v>
      </c>
      <c r="D6" s="1" t="s">
        <v>86</v>
      </c>
      <c r="E6" s="1" t="s">
        <v>87</v>
      </c>
      <c r="F6" s="1" t="s">
        <v>88</v>
      </c>
      <c r="G6" s="1" t="s">
        <v>89</v>
      </c>
      <c r="H6" s="1" t="s">
        <v>90</v>
      </c>
    </row>
    <row r="7" spans="1:8" x14ac:dyDescent="0.25">
      <c r="B7" t="s">
        <v>93</v>
      </c>
      <c r="C7" s="10">
        <v>0</v>
      </c>
      <c r="D7" s="10">
        <f>+'Ex 1 Journal Entries'!O7</f>
        <v>210000</v>
      </c>
      <c r="E7" s="10">
        <f>SUM(C7:D7)</f>
        <v>210000</v>
      </c>
      <c r="F7" s="44" t="s">
        <v>92</v>
      </c>
      <c r="G7" s="44" t="s">
        <v>92</v>
      </c>
      <c r="H7" s="44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26EF1-E559-4177-9D2C-35DE9B0F3E4E}">
  <dimension ref="A1:J11"/>
  <sheetViews>
    <sheetView workbookViewId="0"/>
  </sheetViews>
  <sheetFormatPr defaultRowHeight="15" x14ac:dyDescent="0.25"/>
  <cols>
    <col min="1" max="1" width="6.85546875" customWidth="1"/>
    <col min="2" max="2" width="5.28515625" customWidth="1"/>
    <col min="3" max="3" width="28" customWidth="1"/>
    <col min="10" max="10" width="12.140625" bestFit="1" customWidth="1"/>
  </cols>
  <sheetData>
    <row r="1" spans="1:10" x14ac:dyDescent="0.25">
      <c r="A1" s="43" t="s">
        <v>72</v>
      </c>
    </row>
    <row r="2" spans="1:10" x14ac:dyDescent="0.25">
      <c r="A2" s="43"/>
    </row>
    <row r="3" spans="1:10" x14ac:dyDescent="0.25">
      <c r="A3" t="s">
        <v>69</v>
      </c>
    </row>
    <row r="4" spans="1:10" ht="25.5" customHeight="1" x14ac:dyDescent="0.25">
      <c r="B4" t="s">
        <v>76</v>
      </c>
      <c r="J4" t="s">
        <v>10</v>
      </c>
    </row>
    <row r="5" spans="1:10" ht="25.5" customHeight="1" x14ac:dyDescent="0.25">
      <c r="B5" t="s">
        <v>11</v>
      </c>
      <c r="J5" s="10">
        <v>210000</v>
      </c>
    </row>
    <row r="6" spans="1:10" ht="25.5" customHeight="1" x14ac:dyDescent="0.25">
      <c r="B6" t="s">
        <v>12</v>
      </c>
      <c r="J6" t="s">
        <v>13</v>
      </c>
    </row>
    <row r="7" spans="1:10" ht="25.5" customHeight="1" x14ac:dyDescent="0.25">
      <c r="B7" t="s">
        <v>14</v>
      </c>
      <c r="J7" t="s">
        <v>15</v>
      </c>
    </row>
    <row r="8" spans="1:10" ht="25.5" customHeight="1" x14ac:dyDescent="0.25">
      <c r="B8" t="s">
        <v>16</v>
      </c>
      <c r="J8" s="10">
        <v>100000</v>
      </c>
    </row>
    <row r="9" spans="1:10" ht="25.5" customHeight="1" x14ac:dyDescent="0.25">
      <c r="B9" t="s">
        <v>17</v>
      </c>
      <c r="J9" s="11">
        <v>0.05</v>
      </c>
    </row>
    <row r="10" spans="1:10" ht="25.5" customHeight="1" x14ac:dyDescent="0.25">
      <c r="B10" t="s">
        <v>70</v>
      </c>
    </row>
    <row r="11" spans="1:10" ht="25.5" customHeight="1" x14ac:dyDescent="0.25">
      <c r="B11" t="s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54F3-02F5-44B1-B528-21EE71BEB2C4}">
  <dimension ref="A1:W20"/>
  <sheetViews>
    <sheetView workbookViewId="0"/>
  </sheetViews>
  <sheetFormatPr defaultRowHeight="15" x14ac:dyDescent="0.25"/>
  <cols>
    <col min="2" max="2" width="9.28515625" style="1" customWidth="1"/>
    <col min="3" max="3" width="1.7109375" style="1" customWidth="1"/>
    <col min="4" max="4" width="10.140625" style="1" customWidth="1"/>
    <col min="5" max="5" width="1.7109375" style="1" customWidth="1"/>
    <col min="6" max="6" width="9.42578125" style="1" customWidth="1"/>
    <col min="7" max="7" width="1.7109375" style="1" customWidth="1"/>
    <col min="8" max="8" width="10.42578125" style="1" customWidth="1"/>
    <col min="9" max="9" width="1.7109375" style="1" customWidth="1"/>
    <col min="10" max="10" width="10.5703125" style="1" customWidth="1"/>
    <col min="11" max="11" width="1.7109375" style="1" customWidth="1"/>
    <col min="13" max="13" width="1.7109375" customWidth="1"/>
    <col min="14" max="14" width="12.5703125" bestFit="1" customWidth="1"/>
    <col min="15" max="15" width="1.7109375" customWidth="1"/>
    <col min="16" max="16" width="10" customWidth="1"/>
    <col min="17" max="17" width="1.7109375" customWidth="1"/>
    <col min="18" max="18" width="1.7109375" style="1" customWidth="1"/>
    <col min="19" max="19" width="6.42578125" customWidth="1"/>
    <col min="20" max="20" width="1.7109375" customWidth="1"/>
    <col min="21" max="21" width="13.140625" customWidth="1"/>
    <col min="22" max="22" width="1.7109375" customWidth="1"/>
    <col min="23" max="23" width="12.42578125" customWidth="1"/>
  </cols>
  <sheetData>
    <row r="1" spans="1:23" x14ac:dyDescent="0.25">
      <c r="A1" s="43" t="s">
        <v>72</v>
      </c>
    </row>
    <row r="2" spans="1:23" x14ac:dyDescent="0.25">
      <c r="A2" s="43"/>
    </row>
    <row r="3" spans="1:23" x14ac:dyDescent="0.25">
      <c r="B3" s="46" t="s">
        <v>109</v>
      </c>
      <c r="C3" s="46"/>
      <c r="D3" s="46"/>
      <c r="E3" s="46"/>
      <c r="F3" s="46"/>
    </row>
    <row r="4" spans="1:23" x14ac:dyDescent="0.25">
      <c r="B4" t="s">
        <v>4</v>
      </c>
      <c r="F4" s="4">
        <f>ROUND(NPV(5%,D13:D18),0)</f>
        <v>321628</v>
      </c>
      <c r="H4"/>
      <c r="I4"/>
      <c r="J4"/>
      <c r="K4"/>
      <c r="R4"/>
    </row>
    <row r="5" spans="1:23" x14ac:dyDescent="0.25">
      <c r="B5" t="s">
        <v>18</v>
      </c>
      <c r="F5" s="4">
        <f>+'Ex 2 Assumptions'!J5</f>
        <v>210000</v>
      </c>
    </row>
    <row r="6" spans="1:23" ht="15.75" thickBot="1" x14ac:dyDescent="0.3">
      <c r="B6" t="s">
        <v>20</v>
      </c>
      <c r="F6" s="12">
        <f>SUM(F4:F5)</f>
        <v>531628</v>
      </c>
      <c r="H6"/>
    </row>
    <row r="7" spans="1:23" ht="15.75" thickTop="1" x14ac:dyDescent="0.25"/>
    <row r="8" spans="1:23" x14ac:dyDescent="0.25">
      <c r="L8" s="46" t="s">
        <v>2</v>
      </c>
      <c r="M8" s="46"/>
      <c r="N8" s="46"/>
      <c r="O8" s="46"/>
      <c r="P8" s="46"/>
      <c r="S8" s="46" t="s">
        <v>110</v>
      </c>
      <c r="T8" s="46"/>
      <c r="U8" s="46"/>
      <c r="V8" s="46"/>
      <c r="W8" s="46"/>
    </row>
    <row r="9" spans="1:23" s="6" customFormat="1" ht="45" x14ac:dyDescent="0.25">
      <c r="B9" s="55" t="s">
        <v>3</v>
      </c>
      <c r="D9" s="55" t="s">
        <v>0</v>
      </c>
      <c r="F9" s="6" t="s">
        <v>6</v>
      </c>
      <c r="H9" s="55" t="s">
        <v>5</v>
      </c>
      <c r="J9" s="55" t="s">
        <v>7</v>
      </c>
      <c r="L9" s="47" t="s">
        <v>1</v>
      </c>
      <c r="N9" s="47" t="s">
        <v>68</v>
      </c>
      <c r="P9" s="47" t="s">
        <v>8</v>
      </c>
      <c r="S9" s="47" t="s">
        <v>30</v>
      </c>
      <c r="U9" s="47" t="s">
        <v>21</v>
      </c>
      <c r="W9" s="13" t="s">
        <v>22</v>
      </c>
    </row>
    <row r="10" spans="1:23" s="6" customFormat="1" x14ac:dyDescent="0.25">
      <c r="B10" s="48"/>
      <c r="D10" s="48"/>
      <c r="F10" s="7">
        <f>+'Ex 2 Assumptions'!J9</f>
        <v>0.05</v>
      </c>
      <c r="H10" s="48"/>
      <c r="J10" s="48"/>
      <c r="L10" s="48"/>
      <c r="N10" s="48"/>
      <c r="P10" s="48"/>
      <c r="S10" s="48"/>
      <c r="U10" s="48"/>
      <c r="W10" s="14">
        <f>+F6</f>
        <v>531628</v>
      </c>
    </row>
    <row r="11" spans="1:23" x14ac:dyDescent="0.25"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3"/>
      <c r="R11" s="2"/>
    </row>
    <row r="12" spans="1:23" x14ac:dyDescent="0.25">
      <c r="B12" s="1" t="s">
        <v>10</v>
      </c>
      <c r="D12" s="8">
        <v>0</v>
      </c>
      <c r="E12" s="8"/>
      <c r="F12" s="8">
        <v>0</v>
      </c>
      <c r="G12" s="8"/>
      <c r="H12" s="8"/>
      <c r="I12" s="8"/>
      <c r="J12" s="8"/>
      <c r="K12" s="8"/>
      <c r="L12" s="9"/>
      <c r="M12" s="9"/>
      <c r="N12" s="9">
        <f>ROUND(+F4,0)</f>
        <v>321628</v>
      </c>
      <c r="O12" s="9"/>
      <c r="P12" s="9">
        <f t="shared" ref="P12:P18" si="0">+L12+N12</f>
        <v>321628</v>
      </c>
      <c r="R12" s="8"/>
      <c r="S12" t="s">
        <v>23</v>
      </c>
      <c r="U12" s="9">
        <f>ROUND(+$W$10/7,0)</f>
        <v>75947</v>
      </c>
      <c r="V12" s="9"/>
      <c r="W12" s="9">
        <f>+W10-U12</f>
        <v>455681</v>
      </c>
    </row>
    <row r="13" spans="1:23" x14ac:dyDescent="0.25">
      <c r="B13" s="1" t="s">
        <v>39</v>
      </c>
      <c r="D13" s="2">
        <v>0</v>
      </c>
      <c r="E13" s="2"/>
      <c r="F13" s="2">
        <f>ROUND(+P12*$F$10,0)</f>
        <v>16081</v>
      </c>
      <c r="G13" s="2"/>
      <c r="H13" s="2"/>
      <c r="I13" s="2"/>
      <c r="J13" s="2"/>
      <c r="K13" s="2"/>
      <c r="L13" s="3">
        <f>+F13-H13</f>
        <v>16081</v>
      </c>
      <c r="M13" s="3"/>
      <c r="N13" s="3">
        <f t="shared" ref="N13:N18" si="1">+N12-J13</f>
        <v>321628</v>
      </c>
      <c r="O13" s="3"/>
      <c r="P13" s="5">
        <f t="shared" si="0"/>
        <v>337709</v>
      </c>
      <c r="R13" s="2"/>
      <c r="S13" t="s">
        <v>24</v>
      </c>
      <c r="U13" s="3">
        <f t="shared" ref="U13:U17" si="2">ROUND(+$W$10/7,0)</f>
        <v>75947</v>
      </c>
      <c r="V13" s="3"/>
      <c r="W13" s="3">
        <f>+W12-U13</f>
        <v>379734</v>
      </c>
    </row>
    <row r="14" spans="1:23" x14ac:dyDescent="0.25">
      <c r="B14" s="1" t="s">
        <v>40</v>
      </c>
      <c r="D14" s="2">
        <v>0</v>
      </c>
      <c r="E14" s="2"/>
      <c r="F14" s="2">
        <f>ROUND(+P13*$F$10,0)</f>
        <v>16885</v>
      </c>
      <c r="G14" s="2"/>
      <c r="H14" s="2"/>
      <c r="I14" s="2"/>
      <c r="J14" s="2"/>
      <c r="K14" s="2"/>
      <c r="L14" s="3">
        <f>+L13+F14-H14</f>
        <v>32966</v>
      </c>
      <c r="M14" s="3"/>
      <c r="N14" s="3">
        <f t="shared" si="1"/>
        <v>321628</v>
      </c>
      <c r="O14" s="3"/>
      <c r="P14" s="5">
        <f t="shared" si="0"/>
        <v>354594</v>
      </c>
      <c r="R14" s="2"/>
      <c r="S14" t="s">
        <v>25</v>
      </c>
      <c r="U14" s="3">
        <f t="shared" si="2"/>
        <v>75947</v>
      </c>
      <c r="V14" s="3"/>
      <c r="W14" s="3">
        <f t="shared" ref="W14:W18" si="3">+W13-U14</f>
        <v>303787</v>
      </c>
    </row>
    <row r="15" spans="1:23" x14ac:dyDescent="0.25">
      <c r="B15" s="1" t="s">
        <v>41</v>
      </c>
      <c r="D15" s="2">
        <f>+'Ex 2 Assumptions'!$J$8</f>
        <v>100000</v>
      </c>
      <c r="E15" s="2"/>
      <c r="F15" s="2">
        <f>ROUND(+P14*$F$10,0)</f>
        <v>17730</v>
      </c>
      <c r="G15" s="2"/>
      <c r="H15" s="2">
        <f>L14</f>
        <v>32966</v>
      </c>
      <c r="I15" s="2"/>
      <c r="J15" s="2">
        <f>+D15-F15-H15</f>
        <v>49304</v>
      </c>
      <c r="K15" s="2"/>
      <c r="L15" s="3">
        <f>+L14-H15</f>
        <v>0</v>
      </c>
      <c r="M15" s="3"/>
      <c r="N15" s="3">
        <f t="shared" si="1"/>
        <v>272324</v>
      </c>
      <c r="O15" s="3"/>
      <c r="P15" s="5">
        <f t="shared" si="0"/>
        <v>272324</v>
      </c>
      <c r="R15" s="2"/>
      <c r="S15" t="s">
        <v>26</v>
      </c>
      <c r="U15" s="3">
        <f t="shared" si="2"/>
        <v>75947</v>
      </c>
      <c r="V15" s="3"/>
      <c r="W15" s="3">
        <f t="shared" si="3"/>
        <v>227840</v>
      </c>
    </row>
    <row r="16" spans="1:23" x14ac:dyDescent="0.25">
      <c r="B16" s="1" t="s">
        <v>42</v>
      </c>
      <c r="D16" s="2">
        <f>+'Ex 2 Assumptions'!$J$8</f>
        <v>100000</v>
      </c>
      <c r="E16" s="2"/>
      <c r="F16" s="2">
        <f>ROUND(+P15*$F$10,0)</f>
        <v>13616</v>
      </c>
      <c r="G16" s="2"/>
      <c r="H16" s="2">
        <f>L15</f>
        <v>0</v>
      </c>
      <c r="I16" s="2"/>
      <c r="J16" s="2">
        <f>+D16-F16-H16</f>
        <v>86384</v>
      </c>
      <c r="K16" s="2"/>
      <c r="L16" s="3">
        <f>+L15-H16</f>
        <v>0</v>
      </c>
      <c r="M16" s="3"/>
      <c r="N16" s="3">
        <f t="shared" si="1"/>
        <v>185940</v>
      </c>
      <c r="O16" s="3"/>
      <c r="P16" s="5">
        <f t="shared" si="0"/>
        <v>185940</v>
      </c>
      <c r="R16" s="2"/>
      <c r="S16" t="s">
        <v>27</v>
      </c>
      <c r="U16" s="3">
        <f t="shared" si="2"/>
        <v>75947</v>
      </c>
      <c r="V16" s="3"/>
      <c r="W16" s="3">
        <f t="shared" si="3"/>
        <v>151893</v>
      </c>
    </row>
    <row r="17" spans="2:23" x14ac:dyDescent="0.25">
      <c r="B17" s="1" t="s">
        <v>43</v>
      </c>
      <c r="D17" s="2">
        <f>+'Ex 2 Assumptions'!$J$8</f>
        <v>100000</v>
      </c>
      <c r="E17" s="2"/>
      <c r="F17" s="2">
        <f>ROUND(+P16*$F$10,0)</f>
        <v>9297</v>
      </c>
      <c r="G17" s="2"/>
      <c r="H17" s="2">
        <f>L16</f>
        <v>0</v>
      </c>
      <c r="I17" s="2"/>
      <c r="J17" s="2">
        <f>+D17-F17-H17</f>
        <v>90703</v>
      </c>
      <c r="K17" s="2"/>
      <c r="L17" s="3">
        <f>+L16-H17</f>
        <v>0</v>
      </c>
      <c r="M17" s="3"/>
      <c r="N17" s="3">
        <f t="shared" si="1"/>
        <v>95237</v>
      </c>
      <c r="O17" s="3"/>
      <c r="P17" s="5">
        <f t="shared" si="0"/>
        <v>95237</v>
      </c>
      <c r="R17" s="2"/>
      <c r="S17" t="s">
        <v>28</v>
      </c>
      <c r="U17" s="3">
        <f t="shared" si="2"/>
        <v>75947</v>
      </c>
      <c r="V17" s="3"/>
      <c r="W17" s="3">
        <f t="shared" si="3"/>
        <v>75946</v>
      </c>
    </row>
    <row r="18" spans="2:23" x14ac:dyDescent="0.25">
      <c r="B18" s="1" t="s">
        <v>44</v>
      </c>
      <c r="D18" s="2">
        <f>+'Ex 2 Assumptions'!$J$8</f>
        <v>100000</v>
      </c>
      <c r="E18" s="2"/>
      <c r="F18" s="2">
        <f>ROUND(+P17*$F$10,0)+1</f>
        <v>4763</v>
      </c>
      <c r="G18" s="2"/>
      <c r="H18" s="2">
        <f>L17</f>
        <v>0</v>
      </c>
      <c r="I18" s="2"/>
      <c r="J18" s="2">
        <f t="shared" ref="J18" si="4">+D18-F18-H18</f>
        <v>95237</v>
      </c>
      <c r="K18" s="2"/>
      <c r="L18" s="3">
        <f>+L17-H18</f>
        <v>0</v>
      </c>
      <c r="M18" s="3"/>
      <c r="N18" s="3">
        <f t="shared" si="1"/>
        <v>0</v>
      </c>
      <c r="O18" s="3"/>
      <c r="P18" s="5">
        <f t="shared" si="0"/>
        <v>0</v>
      </c>
      <c r="R18" s="2"/>
      <c r="S18" t="s">
        <v>29</v>
      </c>
      <c r="U18" s="3">
        <f>ROUND(+$W$10/7,0)-1</f>
        <v>75946</v>
      </c>
      <c r="V18" s="3"/>
      <c r="W18" s="3">
        <f t="shared" si="3"/>
        <v>0</v>
      </c>
    </row>
    <row r="19" spans="2:23" ht="15.75" thickBot="1" x14ac:dyDescent="0.3">
      <c r="D19" s="38">
        <f>SUM(D12:D18)</f>
        <v>400000</v>
      </c>
      <c r="E19" s="2"/>
      <c r="F19" s="38">
        <f>SUM(F12:F18)</f>
        <v>78372</v>
      </c>
      <c r="G19" s="38"/>
      <c r="H19" s="38">
        <f>SUM(H15:H18)</f>
        <v>32966</v>
      </c>
      <c r="I19" s="38"/>
      <c r="J19" s="38">
        <f>SUM(J15:J18)</f>
        <v>321628</v>
      </c>
      <c r="K19" s="2"/>
      <c r="L19" s="3"/>
      <c r="M19" s="3"/>
      <c r="N19" s="3"/>
      <c r="O19" s="3"/>
      <c r="P19" s="3"/>
      <c r="R19" s="2"/>
      <c r="U19" s="15">
        <f>SUM(U12:U18)</f>
        <v>531628</v>
      </c>
    </row>
    <row r="20" spans="2:23" ht="15.75" thickTop="1" x14ac:dyDescent="0.25"/>
  </sheetData>
  <mergeCells count="12">
    <mergeCell ref="B3:F3"/>
    <mergeCell ref="S9:S10"/>
    <mergeCell ref="S8:W8"/>
    <mergeCell ref="U9:U10"/>
    <mergeCell ref="L8:P8"/>
    <mergeCell ref="B9:B10"/>
    <mergeCell ref="D9:D10"/>
    <mergeCell ref="H9:H10"/>
    <mergeCell ref="J9:J10"/>
    <mergeCell ref="L9:L10"/>
    <mergeCell ref="N9:N10"/>
    <mergeCell ref="P9:P10"/>
  </mergeCells>
  <phoneticPr fontId="2" type="noConversion"/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E08A1-F502-4492-9F4F-B55E548FDB1A}">
  <dimension ref="A1:P112"/>
  <sheetViews>
    <sheetView zoomScale="85" zoomScaleNormal="85" workbookViewId="0">
      <selection sqref="A1:P1"/>
    </sheetView>
  </sheetViews>
  <sheetFormatPr defaultColWidth="9" defaultRowHeight="15.75" x14ac:dyDescent="0.25"/>
  <cols>
    <col min="1" max="1" width="13.28515625" style="17" customWidth="1"/>
    <col min="2" max="2" width="5.5703125" style="17" customWidth="1"/>
    <col min="3" max="3" width="5.5703125" style="16" customWidth="1"/>
    <col min="4" max="4" width="43" style="16" customWidth="1"/>
    <col min="5" max="6" width="10.85546875" style="18" bestFit="1" customWidth="1"/>
    <col min="7" max="7" width="3.7109375" style="16" customWidth="1"/>
    <col min="8" max="8" width="5.5703125" style="16" customWidth="1"/>
    <col min="9" max="9" width="48.85546875" style="16" customWidth="1"/>
    <col min="10" max="10" width="12.5703125" style="18" customWidth="1"/>
    <col min="11" max="11" width="10.85546875" style="18" customWidth="1"/>
    <col min="12" max="12" width="4.7109375" style="16" customWidth="1"/>
    <col min="13" max="13" width="5.5703125" style="16" customWidth="1"/>
    <col min="14" max="14" width="45.5703125" style="16" customWidth="1"/>
    <col min="15" max="16" width="10.85546875" style="18" bestFit="1" customWidth="1"/>
    <col min="17" max="16384" width="9" style="16"/>
  </cols>
  <sheetData>
    <row r="1" spans="1:16" ht="14.65" customHeight="1" x14ac:dyDescent="0.25">
      <c r="A1" s="50" t="s">
        <v>72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16" x14ac:dyDescent="0.25">
      <c r="H2" s="19"/>
    </row>
    <row r="3" spans="1:16" x14ac:dyDescent="0.25">
      <c r="A3" s="16"/>
      <c r="B3" s="16"/>
      <c r="E3" s="20"/>
      <c r="F3" s="20"/>
      <c r="J3" s="20"/>
      <c r="K3" s="20"/>
      <c r="O3" s="20"/>
      <c r="P3" s="20"/>
    </row>
    <row r="4" spans="1:16" ht="15.75" customHeight="1" x14ac:dyDescent="0.25">
      <c r="A4" s="21"/>
      <c r="B4" s="21"/>
      <c r="C4" s="52" t="s">
        <v>31</v>
      </c>
      <c r="D4" s="53"/>
      <c r="E4" s="53"/>
      <c r="F4" s="54"/>
      <c r="H4" s="52" t="s">
        <v>32</v>
      </c>
      <c r="I4" s="53"/>
      <c r="J4" s="53"/>
      <c r="K4" s="54"/>
      <c r="M4" s="52" t="s">
        <v>33</v>
      </c>
      <c r="N4" s="53"/>
      <c r="O4" s="53"/>
      <c r="P4" s="54"/>
    </row>
    <row r="5" spans="1:16" x14ac:dyDescent="0.25">
      <c r="A5" s="21"/>
      <c r="B5" s="21"/>
      <c r="C5" s="22"/>
      <c r="D5" s="22"/>
      <c r="E5" s="23" t="s">
        <v>34</v>
      </c>
      <c r="F5" s="23" t="s">
        <v>35</v>
      </c>
      <c r="H5" s="22"/>
      <c r="I5" s="22"/>
      <c r="J5" s="23" t="s">
        <v>34</v>
      </c>
      <c r="K5" s="23" t="s">
        <v>35</v>
      </c>
      <c r="M5" s="22"/>
      <c r="N5" s="22"/>
      <c r="O5" s="23" t="s">
        <v>34</v>
      </c>
      <c r="P5" s="23" t="s">
        <v>35</v>
      </c>
    </row>
    <row r="6" spans="1:16" ht="14.65" customHeight="1" x14ac:dyDescent="0.25">
      <c r="A6" s="24" t="s">
        <v>38</v>
      </c>
      <c r="B6" s="25"/>
      <c r="C6" s="17"/>
      <c r="D6" s="17"/>
      <c r="E6" s="26"/>
      <c r="F6" s="26"/>
      <c r="H6" s="17"/>
      <c r="I6" s="17"/>
      <c r="J6" s="26"/>
      <c r="K6" s="26"/>
      <c r="M6" s="17"/>
      <c r="N6" s="17"/>
      <c r="O6" s="26"/>
      <c r="P6" s="26"/>
    </row>
    <row r="7" spans="1:16" s="59" customFormat="1" ht="13.5" customHeight="1" x14ac:dyDescent="0.25">
      <c r="A7" s="56" t="str">
        <f>+'Ex 2 Calculations'!B12</f>
        <v>7/1/20X0</v>
      </c>
      <c r="B7" s="56"/>
      <c r="C7" s="57" t="s">
        <v>45</v>
      </c>
      <c r="D7" s="57"/>
      <c r="E7" s="58">
        <f>+F8</f>
        <v>210000</v>
      </c>
      <c r="F7" s="58"/>
      <c r="H7" s="60" t="s">
        <v>47</v>
      </c>
      <c r="I7" s="57"/>
      <c r="J7" s="58">
        <f>+'Ex 2 Calculations'!F6</f>
        <v>531628</v>
      </c>
      <c r="K7" s="58"/>
      <c r="M7" s="57" t="str">
        <f>+H7</f>
        <v>Subscription asset</v>
      </c>
      <c r="N7" s="57"/>
      <c r="O7" s="58">
        <f>+J7</f>
        <v>531628</v>
      </c>
      <c r="P7" s="58"/>
    </row>
    <row r="8" spans="1:16" s="59" customFormat="1" ht="13.5" customHeight="1" x14ac:dyDescent="0.25">
      <c r="A8" s="56"/>
      <c r="B8" s="56"/>
      <c r="C8" s="57"/>
      <c r="D8" s="57" t="s">
        <v>46</v>
      </c>
      <c r="E8" s="58"/>
      <c r="F8" s="58">
        <f>+'Ex 2 Calculations'!F5</f>
        <v>210000</v>
      </c>
      <c r="H8" s="60"/>
      <c r="I8" s="57" t="s">
        <v>48</v>
      </c>
      <c r="J8" s="58"/>
      <c r="K8" s="58">
        <f>+'Ex 2 Calculations'!F4</f>
        <v>321628</v>
      </c>
      <c r="M8" s="57"/>
      <c r="N8" s="57" t="str">
        <f>+I8</f>
        <v>Subscription liability</v>
      </c>
      <c r="O8" s="58"/>
      <c r="P8" s="58">
        <f>+K8</f>
        <v>321628</v>
      </c>
    </row>
    <row r="9" spans="1:16" s="59" customFormat="1" ht="13.5" customHeight="1" x14ac:dyDescent="0.25">
      <c r="A9" s="56"/>
      <c r="B9" s="56"/>
      <c r="C9" s="61" t="s">
        <v>102</v>
      </c>
      <c r="E9" s="62"/>
      <c r="F9" s="62"/>
      <c r="H9" s="60"/>
      <c r="I9" s="60" t="str">
        <f>+C7</f>
        <v>Opening fund balance</v>
      </c>
      <c r="J9" s="58"/>
      <c r="K9" s="58">
        <f>+E7</f>
        <v>210000</v>
      </c>
      <c r="M9" s="57"/>
      <c r="N9" s="57" t="str">
        <f>+D8</f>
        <v>Prepaid IT subscription</v>
      </c>
      <c r="O9" s="58"/>
      <c r="P9" s="58">
        <f>+F8</f>
        <v>210000</v>
      </c>
    </row>
    <row r="10" spans="1:16" s="59" customFormat="1" ht="13.5" customHeight="1" x14ac:dyDescent="0.25">
      <c r="A10" s="56"/>
      <c r="B10" s="56"/>
      <c r="C10" s="61" t="s">
        <v>103</v>
      </c>
      <c r="D10" s="57"/>
      <c r="E10" s="58"/>
      <c r="F10" s="58"/>
      <c r="H10" s="61" t="s">
        <v>97</v>
      </c>
      <c r="J10" s="62"/>
      <c r="K10" s="62"/>
      <c r="M10" s="61" t="str">
        <f>+H10</f>
        <v>[To restate beginning balances of asset accounts and</v>
      </c>
      <c r="P10" s="63"/>
    </row>
    <row r="11" spans="1:16" s="59" customFormat="1" ht="13.5" customHeight="1" x14ac:dyDescent="0.25">
      <c r="A11" s="65"/>
      <c r="B11" s="65"/>
      <c r="C11" s="57"/>
      <c r="D11" s="57"/>
      <c r="E11" s="58"/>
      <c r="F11" s="58"/>
      <c r="H11" s="64" t="s">
        <v>96</v>
      </c>
      <c r="J11" s="62"/>
      <c r="K11" s="62"/>
      <c r="M11" s="64" t="str">
        <f>+H11</f>
        <v>liabilities, with no net effect on beginning net position]</v>
      </c>
      <c r="O11" s="62"/>
      <c r="P11" s="62"/>
    </row>
    <row r="12" spans="1:16" ht="13.5" customHeight="1" x14ac:dyDescent="0.25">
      <c r="A12" s="21"/>
      <c r="B12" s="21"/>
      <c r="H12" s="30"/>
      <c r="I12" s="30"/>
      <c r="J12" s="29"/>
      <c r="K12" s="29"/>
      <c r="M12" s="22"/>
      <c r="O12" s="16"/>
      <c r="P12" s="32"/>
    </row>
    <row r="13" spans="1:16" ht="13.5" customHeight="1" x14ac:dyDescent="0.25">
      <c r="A13" s="21"/>
      <c r="B13" s="21"/>
      <c r="C13" s="28"/>
      <c r="D13" s="28"/>
      <c r="E13" s="29"/>
      <c r="F13" s="29"/>
      <c r="H13" s="30"/>
      <c r="I13" s="30"/>
      <c r="J13" s="29"/>
      <c r="K13" s="29"/>
      <c r="M13" s="22"/>
      <c r="O13" s="16"/>
      <c r="P13" s="32"/>
    </row>
    <row r="14" spans="1:16" ht="13.5" customHeight="1" x14ac:dyDescent="0.25">
      <c r="A14" s="21" t="s">
        <v>49</v>
      </c>
      <c r="B14" s="21"/>
      <c r="D14" s="28" t="s">
        <v>37</v>
      </c>
      <c r="E14" s="29"/>
      <c r="F14" s="29"/>
      <c r="H14" s="30" t="s">
        <v>50</v>
      </c>
      <c r="I14" s="30"/>
      <c r="J14" s="29">
        <f>+'Ex 2 Calculations'!F13</f>
        <v>16081</v>
      </c>
      <c r="K14" s="29"/>
      <c r="M14" s="28" t="str">
        <f>+H14</f>
        <v>Interest expense</v>
      </c>
      <c r="O14" s="32">
        <f>+J14</f>
        <v>16081</v>
      </c>
      <c r="P14" s="32"/>
    </row>
    <row r="15" spans="1:16" ht="13.5" customHeight="1" x14ac:dyDescent="0.25">
      <c r="A15" s="21"/>
      <c r="B15" s="21"/>
      <c r="D15" s="28"/>
      <c r="E15" s="29"/>
      <c r="F15" s="29"/>
      <c r="H15" s="30" t="s">
        <v>51</v>
      </c>
      <c r="I15" s="30"/>
      <c r="J15" s="29">
        <f>+'Ex 2 Calculations'!U12</f>
        <v>75947</v>
      </c>
      <c r="K15" s="29"/>
      <c r="M15" s="28" t="str">
        <f>+H15</f>
        <v>Amortization expense</v>
      </c>
      <c r="O15" s="32">
        <f>+J15</f>
        <v>75947</v>
      </c>
    </row>
    <row r="16" spans="1:16" ht="13.5" customHeight="1" x14ac:dyDescent="0.25">
      <c r="A16" s="21"/>
      <c r="B16" s="21"/>
      <c r="D16" s="30"/>
      <c r="E16" s="29"/>
      <c r="F16" s="29"/>
      <c r="H16" s="31"/>
      <c r="I16" s="30" t="s">
        <v>52</v>
      </c>
      <c r="J16" s="29"/>
      <c r="K16" s="29">
        <f>+J15</f>
        <v>75947</v>
      </c>
      <c r="N16" s="16" t="str">
        <f>+I16</f>
        <v>Accumulated amortization - subscription asset</v>
      </c>
      <c r="O16" s="16"/>
      <c r="P16" s="32">
        <f>+K16</f>
        <v>75947</v>
      </c>
    </row>
    <row r="17" spans="1:16" ht="13.5" customHeight="1" x14ac:dyDescent="0.25">
      <c r="A17" s="21"/>
      <c r="B17" s="21"/>
      <c r="D17" s="28"/>
      <c r="E17" s="29"/>
      <c r="F17" s="29"/>
      <c r="H17" s="33"/>
      <c r="I17" s="28" t="s">
        <v>53</v>
      </c>
      <c r="J17" s="29"/>
      <c r="K17" s="29">
        <f>+J14</f>
        <v>16081</v>
      </c>
      <c r="N17" s="16" t="str">
        <f>+I17</f>
        <v>Interest payable</v>
      </c>
      <c r="O17" s="29"/>
      <c r="P17" s="32">
        <f>+K17</f>
        <v>16081</v>
      </c>
    </row>
    <row r="18" spans="1:16" ht="13.5" customHeight="1" x14ac:dyDescent="0.25">
      <c r="A18" s="21"/>
      <c r="B18" s="21"/>
      <c r="D18" s="28"/>
      <c r="E18" s="29"/>
      <c r="F18" s="29"/>
      <c r="H18" s="33" t="s">
        <v>54</v>
      </c>
      <c r="I18" s="28"/>
      <c r="J18" s="29"/>
      <c r="K18" s="29"/>
      <c r="M18" s="34" t="str">
        <f>+H18</f>
        <v>[To recognize accrued interest payable on subscription</v>
      </c>
      <c r="N18" s="28"/>
      <c r="O18" s="29"/>
      <c r="P18" s="29"/>
    </row>
    <row r="19" spans="1:16" ht="13.5" customHeight="1" x14ac:dyDescent="0.25">
      <c r="A19" s="21"/>
      <c r="B19" s="21"/>
      <c r="D19" s="28"/>
      <c r="E19" s="29"/>
      <c r="F19" s="29"/>
      <c r="H19" s="33" t="s">
        <v>55</v>
      </c>
      <c r="I19" s="28"/>
      <c r="J19" s="29"/>
      <c r="K19" s="29"/>
      <c r="M19" s="34" t="str">
        <f>+H19</f>
        <v>liabilty and amortization of subscription asset for FY]</v>
      </c>
      <c r="N19" s="28"/>
      <c r="O19" s="29"/>
      <c r="P19" s="29"/>
    </row>
    <row r="20" spans="1:16" ht="13.5" customHeight="1" x14ac:dyDescent="0.25">
      <c r="A20" s="21"/>
      <c r="B20" s="21"/>
      <c r="D20" s="28"/>
      <c r="E20" s="29"/>
      <c r="F20" s="29"/>
      <c r="H20" s="28"/>
      <c r="I20" s="28"/>
      <c r="J20" s="29"/>
      <c r="K20" s="29"/>
      <c r="N20" s="28"/>
      <c r="O20" s="29"/>
      <c r="P20" s="29"/>
    </row>
    <row r="21" spans="1:16" ht="13.5" customHeight="1" x14ac:dyDescent="0.25">
      <c r="A21" s="21"/>
      <c r="B21" s="21"/>
      <c r="C21" s="28"/>
      <c r="D21" s="28"/>
      <c r="E21" s="29"/>
      <c r="F21" s="29"/>
      <c r="H21" s="28"/>
      <c r="I21" s="28"/>
      <c r="J21" s="29"/>
      <c r="K21" s="29"/>
      <c r="M21" s="28"/>
      <c r="N21" s="28"/>
      <c r="O21" s="29"/>
      <c r="P21" s="29"/>
    </row>
    <row r="22" spans="1:16" ht="13.5" customHeight="1" x14ac:dyDescent="0.25">
      <c r="A22" s="24" t="s">
        <v>56</v>
      </c>
      <c r="B22" s="21"/>
      <c r="C22" s="28"/>
      <c r="D22" s="28"/>
      <c r="E22" s="29"/>
      <c r="F22" s="29"/>
      <c r="H22" s="28"/>
      <c r="I22" s="28"/>
      <c r="J22" s="29"/>
      <c r="K22" s="29"/>
      <c r="M22" s="28"/>
      <c r="N22" s="28"/>
      <c r="O22" s="29"/>
      <c r="P22" s="29"/>
    </row>
    <row r="23" spans="1:16" x14ac:dyDescent="0.25">
      <c r="A23" s="27" t="s">
        <v>57</v>
      </c>
      <c r="B23" s="27"/>
      <c r="C23" s="28"/>
      <c r="D23" s="28" t="s">
        <v>37</v>
      </c>
      <c r="E23" s="29"/>
      <c r="F23" s="29"/>
      <c r="H23" s="30" t="s">
        <v>50</v>
      </c>
      <c r="I23" s="30"/>
      <c r="J23" s="29">
        <f>+'Ex 2 Calculations'!F14</f>
        <v>16885</v>
      </c>
      <c r="K23" s="29"/>
      <c r="M23" s="28" t="str">
        <f>+H23</f>
        <v>Interest expense</v>
      </c>
      <c r="O23" s="29">
        <f>+J23</f>
        <v>16885</v>
      </c>
      <c r="P23" s="29"/>
    </row>
    <row r="24" spans="1:16" x14ac:dyDescent="0.25">
      <c r="A24" s="27"/>
      <c r="B24" s="27"/>
      <c r="C24" s="22"/>
      <c r="D24" s="28"/>
      <c r="E24" s="29"/>
      <c r="F24" s="29"/>
      <c r="H24" s="30" t="s">
        <v>51</v>
      </c>
      <c r="I24" s="30"/>
      <c r="J24" s="29">
        <f>+'Ex 2 Calculations'!U13</f>
        <v>75947</v>
      </c>
      <c r="K24" s="29"/>
      <c r="M24" s="28" t="str">
        <f>+H24</f>
        <v>Amortization expense</v>
      </c>
      <c r="O24" s="29">
        <f>+J24</f>
        <v>75947</v>
      </c>
      <c r="P24" s="29"/>
    </row>
    <row r="25" spans="1:16" x14ac:dyDescent="0.25">
      <c r="A25" s="21"/>
      <c r="B25" s="21"/>
      <c r="C25" s="33"/>
      <c r="D25" s="30"/>
      <c r="E25" s="29"/>
      <c r="F25" s="29"/>
      <c r="H25" s="31"/>
      <c r="I25" s="30" t="s">
        <v>52</v>
      </c>
      <c r="J25" s="29"/>
      <c r="K25" s="29">
        <f>+J24</f>
        <v>75947</v>
      </c>
      <c r="N25" s="16" t="str">
        <f>+I25</f>
        <v>Accumulated amortization - subscription asset</v>
      </c>
      <c r="O25" s="29"/>
      <c r="P25" s="29">
        <f>+K25</f>
        <v>75947</v>
      </c>
    </row>
    <row r="26" spans="1:16" ht="14.65" customHeight="1" x14ac:dyDescent="0.25">
      <c r="A26" s="21"/>
      <c r="B26" s="21"/>
      <c r="C26" s="33"/>
      <c r="D26" s="28"/>
      <c r="E26" s="29"/>
      <c r="F26" s="29"/>
      <c r="H26" s="33"/>
      <c r="I26" s="28" t="s">
        <v>53</v>
      </c>
      <c r="J26" s="29"/>
      <c r="K26" s="29">
        <f>+J23</f>
        <v>16885</v>
      </c>
      <c r="N26" s="16" t="str">
        <f>+I26</f>
        <v>Interest payable</v>
      </c>
      <c r="O26" s="29"/>
      <c r="P26" s="29">
        <f>+K26</f>
        <v>16885</v>
      </c>
    </row>
    <row r="27" spans="1:16" ht="14.65" customHeight="1" x14ac:dyDescent="0.25">
      <c r="A27" s="21"/>
      <c r="B27" s="21"/>
      <c r="C27" s="33"/>
      <c r="D27" s="28"/>
      <c r="E27" s="29"/>
      <c r="F27" s="29"/>
      <c r="H27" s="33" t="s">
        <v>54</v>
      </c>
      <c r="I27" s="28"/>
      <c r="J27" s="29"/>
      <c r="K27" s="29"/>
      <c r="M27" s="34" t="str">
        <f>+H27</f>
        <v>[To recognize accrued interest payable on subscription</v>
      </c>
      <c r="N27" s="28"/>
      <c r="O27" s="29"/>
      <c r="P27" s="29"/>
    </row>
    <row r="28" spans="1:16" ht="14.65" customHeight="1" x14ac:dyDescent="0.25">
      <c r="A28" s="21"/>
      <c r="B28" s="21"/>
      <c r="C28" s="33"/>
      <c r="D28" s="28"/>
      <c r="E28" s="29"/>
      <c r="F28" s="29"/>
      <c r="H28" s="33" t="s">
        <v>55</v>
      </c>
      <c r="I28" s="28"/>
      <c r="J28" s="29"/>
      <c r="K28" s="29"/>
      <c r="M28" s="34" t="str">
        <f>+H28</f>
        <v>liabilty and amortization of subscription asset for FY]</v>
      </c>
      <c r="N28" s="28"/>
      <c r="O28" s="29"/>
      <c r="P28" s="29"/>
    </row>
    <row r="29" spans="1:16" ht="14.65" customHeight="1" x14ac:dyDescent="0.25">
      <c r="A29" s="21"/>
      <c r="B29" s="21"/>
      <c r="C29" s="33"/>
      <c r="D29" s="28"/>
      <c r="E29" s="29"/>
      <c r="F29" s="29"/>
      <c r="H29" s="33"/>
      <c r="I29" s="28"/>
      <c r="J29" s="29"/>
      <c r="K29" s="29"/>
      <c r="M29" s="34"/>
      <c r="N29" s="28"/>
      <c r="O29" s="29"/>
      <c r="P29" s="29"/>
    </row>
    <row r="30" spans="1:16" ht="14.65" customHeight="1" x14ac:dyDescent="0.25">
      <c r="A30" s="21"/>
      <c r="B30" s="21"/>
      <c r="C30" s="33"/>
      <c r="D30" s="28"/>
      <c r="E30" s="29"/>
      <c r="F30" s="29"/>
      <c r="H30" s="33"/>
      <c r="I30" s="28"/>
      <c r="J30" s="29"/>
      <c r="K30" s="29"/>
      <c r="M30" s="34"/>
      <c r="N30" s="28"/>
      <c r="O30" s="29"/>
      <c r="P30" s="29"/>
    </row>
    <row r="31" spans="1:16" ht="14.65" customHeight="1" x14ac:dyDescent="0.25">
      <c r="A31" s="24" t="s">
        <v>59</v>
      </c>
      <c r="B31" s="21"/>
      <c r="C31" s="33"/>
      <c r="D31" s="33"/>
      <c r="E31" s="29"/>
      <c r="F31" s="29"/>
      <c r="H31" s="35"/>
      <c r="I31" s="35"/>
      <c r="J31" s="29"/>
      <c r="K31" s="29"/>
      <c r="M31" s="22"/>
      <c r="N31" s="28"/>
      <c r="O31" s="29"/>
      <c r="P31" s="29"/>
    </row>
    <row r="32" spans="1:16" ht="14.65" customHeight="1" x14ac:dyDescent="0.25">
      <c r="A32" s="27" t="s">
        <v>13</v>
      </c>
      <c r="B32" s="27"/>
      <c r="C32" s="28"/>
      <c r="D32" s="28" t="s">
        <v>37</v>
      </c>
      <c r="E32" s="29"/>
      <c r="F32" s="29"/>
      <c r="H32" s="30" t="s">
        <v>50</v>
      </c>
      <c r="I32" s="30"/>
      <c r="J32" s="29">
        <f>+'Ex 2 Calculations'!F15</f>
        <v>17730</v>
      </c>
      <c r="K32" s="29"/>
      <c r="M32" s="28" t="str">
        <f>+H32</f>
        <v>Interest expense</v>
      </c>
      <c r="O32" s="29">
        <f>+J32</f>
        <v>17730</v>
      </c>
      <c r="P32" s="29"/>
    </row>
    <row r="33" spans="1:16" ht="14.65" customHeight="1" x14ac:dyDescent="0.25">
      <c r="A33" s="27"/>
      <c r="B33" s="27"/>
      <c r="C33" s="28"/>
      <c r="D33" s="28"/>
      <c r="E33" s="29"/>
      <c r="F33" s="29"/>
      <c r="H33" s="30" t="s">
        <v>51</v>
      </c>
      <c r="I33" s="30"/>
      <c r="J33" s="29">
        <f>+'Ex 2 Calculations'!U14</f>
        <v>75947</v>
      </c>
      <c r="K33" s="29"/>
      <c r="M33" s="28" t="str">
        <f>+H33</f>
        <v>Amortization expense</v>
      </c>
      <c r="O33" s="29">
        <f>+J33</f>
        <v>75947</v>
      </c>
      <c r="P33" s="29"/>
    </row>
    <row r="34" spans="1:16" ht="14.65" customHeight="1" x14ac:dyDescent="0.25">
      <c r="A34" s="21"/>
      <c r="B34" s="21"/>
      <c r="C34" s="28"/>
      <c r="D34" s="30"/>
      <c r="E34" s="29"/>
      <c r="F34" s="29"/>
      <c r="H34" s="31"/>
      <c r="I34" s="30" t="s">
        <v>52</v>
      </c>
      <c r="J34" s="29"/>
      <c r="K34" s="29">
        <f>+J33</f>
        <v>75947</v>
      </c>
      <c r="N34" s="16" t="str">
        <f>+I34</f>
        <v>Accumulated amortization - subscription asset</v>
      </c>
      <c r="O34" s="29"/>
      <c r="P34" s="29">
        <f>+K34</f>
        <v>75947</v>
      </c>
    </row>
    <row r="35" spans="1:16" ht="14.25" customHeight="1" x14ac:dyDescent="0.25">
      <c r="A35" s="21"/>
      <c r="B35" s="21"/>
      <c r="C35" s="33"/>
      <c r="D35" s="28"/>
      <c r="E35" s="29"/>
      <c r="F35" s="29"/>
      <c r="H35" s="33"/>
      <c r="I35" s="28" t="s">
        <v>53</v>
      </c>
      <c r="J35" s="29"/>
      <c r="K35" s="29">
        <f>+J32</f>
        <v>17730</v>
      </c>
      <c r="N35" s="16" t="str">
        <f>+I35</f>
        <v>Interest payable</v>
      </c>
      <c r="O35" s="29"/>
      <c r="P35" s="29">
        <f>+K35</f>
        <v>17730</v>
      </c>
    </row>
    <row r="36" spans="1:16" x14ac:dyDescent="0.25">
      <c r="A36" s="21"/>
      <c r="B36" s="21"/>
      <c r="C36" s="33"/>
      <c r="D36" s="28"/>
      <c r="E36" s="29"/>
      <c r="F36" s="29"/>
      <c r="H36" s="33" t="s">
        <v>54</v>
      </c>
      <c r="I36" s="28"/>
      <c r="J36" s="29"/>
      <c r="K36" s="29"/>
      <c r="M36" s="34" t="str">
        <f>+H36</f>
        <v>[To recognize accrued interest payable on subscription</v>
      </c>
      <c r="N36" s="28"/>
      <c r="O36" s="29"/>
      <c r="P36" s="29"/>
    </row>
    <row r="37" spans="1:16" x14ac:dyDescent="0.25">
      <c r="A37" s="21"/>
      <c r="B37" s="21"/>
      <c r="C37" s="34"/>
      <c r="D37" s="28"/>
      <c r="E37" s="29"/>
      <c r="F37" s="29"/>
      <c r="H37" s="33" t="s">
        <v>55</v>
      </c>
      <c r="I37" s="28"/>
      <c r="J37" s="29"/>
      <c r="K37" s="29"/>
      <c r="M37" s="34" t="str">
        <f>+H37</f>
        <v>liabilty and amortization of subscription asset for FY]</v>
      </c>
      <c r="N37" s="28"/>
      <c r="O37" s="29"/>
      <c r="P37" s="29"/>
    </row>
    <row r="38" spans="1:16" x14ac:dyDescent="0.25">
      <c r="A38" s="21"/>
      <c r="B38" s="21"/>
      <c r="C38" s="34"/>
      <c r="D38" s="28"/>
      <c r="E38" s="29"/>
      <c r="F38" s="29"/>
      <c r="H38" s="33"/>
      <c r="I38" s="28"/>
      <c r="J38" s="29"/>
      <c r="K38" s="29"/>
      <c r="M38" s="34"/>
      <c r="N38" s="28"/>
      <c r="O38" s="29"/>
      <c r="P38" s="29"/>
    </row>
    <row r="39" spans="1:16" x14ac:dyDescent="0.25">
      <c r="A39" s="21"/>
      <c r="B39" s="21"/>
      <c r="C39" s="34"/>
      <c r="D39" s="28"/>
      <c r="E39" s="29"/>
      <c r="F39" s="29"/>
      <c r="H39" s="33"/>
      <c r="I39" s="28"/>
      <c r="J39" s="29"/>
      <c r="K39" s="29"/>
      <c r="M39" s="34"/>
      <c r="N39" s="28"/>
      <c r="O39" s="29"/>
      <c r="P39" s="29"/>
    </row>
    <row r="40" spans="1:16" x14ac:dyDescent="0.25">
      <c r="A40" s="21"/>
      <c r="B40" s="21"/>
      <c r="C40" s="34"/>
      <c r="D40" s="28"/>
      <c r="E40" s="29"/>
      <c r="F40" s="29"/>
      <c r="H40" s="33"/>
      <c r="I40" s="28"/>
      <c r="J40" s="29"/>
      <c r="K40" s="29"/>
      <c r="M40" s="34"/>
      <c r="N40" s="28"/>
      <c r="O40" s="29"/>
      <c r="P40" s="29"/>
    </row>
    <row r="41" spans="1:16" x14ac:dyDescent="0.25">
      <c r="A41" s="24" t="s">
        <v>60</v>
      </c>
      <c r="B41" s="21"/>
      <c r="C41" s="33"/>
      <c r="D41" s="33"/>
      <c r="E41" s="29"/>
      <c r="F41" s="29"/>
      <c r="H41" s="35"/>
      <c r="I41" s="35"/>
      <c r="J41" s="29"/>
      <c r="K41" s="29"/>
      <c r="M41" s="22"/>
      <c r="N41" s="28"/>
      <c r="O41" s="29"/>
      <c r="P41" s="29"/>
    </row>
    <row r="42" spans="1:16" x14ac:dyDescent="0.25">
      <c r="A42" s="25" t="str">
        <f>+'Ex 2 Calculations'!B15</f>
        <v>7/1/20X3</v>
      </c>
      <c r="B42" s="21"/>
      <c r="C42" s="28" t="s">
        <v>77</v>
      </c>
      <c r="D42" s="28"/>
      <c r="E42" s="18">
        <f>+'Ex 2 Calculations'!J15</f>
        <v>49304</v>
      </c>
      <c r="F42" s="29"/>
      <c r="H42" s="30" t="s">
        <v>53</v>
      </c>
      <c r="I42" s="35"/>
      <c r="J42" s="29">
        <f>+K17+K26+K35</f>
        <v>50696</v>
      </c>
      <c r="K42" s="29"/>
      <c r="M42" s="28" t="str">
        <f>+H42</f>
        <v>Interest payable</v>
      </c>
      <c r="N42" s="28"/>
      <c r="O42" s="29">
        <f>+J42</f>
        <v>50696</v>
      </c>
      <c r="P42" s="29"/>
    </row>
    <row r="43" spans="1:16" x14ac:dyDescent="0.25">
      <c r="A43" s="25"/>
      <c r="B43" s="21"/>
      <c r="C43" s="28" t="s">
        <v>78</v>
      </c>
      <c r="D43" s="28"/>
      <c r="E43" s="29">
        <f>+'Ex 2 Calculations'!F15+'Ex 2 Calculations'!H15</f>
        <v>50696</v>
      </c>
      <c r="F43" s="29"/>
      <c r="H43" s="30" t="s">
        <v>48</v>
      </c>
      <c r="I43" s="35"/>
      <c r="J43" s="29">
        <f>+K44</f>
        <v>49304</v>
      </c>
      <c r="K43" s="29"/>
      <c r="M43" s="28" t="str">
        <f>+H43</f>
        <v>Subscription liability</v>
      </c>
      <c r="N43" s="28"/>
      <c r="O43" s="29">
        <f>+J43</f>
        <v>49304</v>
      </c>
      <c r="P43" s="29"/>
    </row>
    <row r="44" spans="1:16" x14ac:dyDescent="0.25">
      <c r="A44" s="25"/>
      <c r="B44" s="21"/>
      <c r="C44" s="33"/>
      <c r="D44" s="28" t="s">
        <v>36</v>
      </c>
      <c r="E44" s="29"/>
      <c r="F44" s="29">
        <f>+'Ex 2 Calculations'!D15</f>
        <v>100000</v>
      </c>
      <c r="H44" s="35"/>
      <c r="I44" s="30" t="str">
        <f>+C42</f>
        <v>Debt service - subscription principal</v>
      </c>
      <c r="J44" s="29"/>
      <c r="K44" s="29">
        <f>+E42</f>
        <v>49304</v>
      </c>
      <c r="M44" s="22"/>
      <c r="N44" s="28" t="str">
        <f>+D44</f>
        <v>Cash</v>
      </c>
      <c r="O44" s="29"/>
      <c r="P44" s="29">
        <f>+F44</f>
        <v>100000</v>
      </c>
    </row>
    <row r="45" spans="1:16" x14ac:dyDescent="0.25">
      <c r="A45" s="25"/>
      <c r="B45" s="21"/>
      <c r="C45" s="33" t="s">
        <v>104</v>
      </c>
      <c r="D45" s="33"/>
      <c r="E45" s="29"/>
      <c r="F45" s="29"/>
      <c r="H45" s="35"/>
      <c r="I45" s="30" t="str">
        <f>+C43</f>
        <v>Debt service - subscription interest</v>
      </c>
      <c r="J45" s="29"/>
      <c r="K45" s="29">
        <f>+E43</f>
        <v>50696</v>
      </c>
      <c r="M45" s="33" t="str">
        <f>+H46</f>
        <v>[To recognize reductions of subscription liability and</v>
      </c>
      <c r="N45" s="28"/>
      <c r="O45" s="29"/>
      <c r="P45" s="29"/>
    </row>
    <row r="46" spans="1:16" x14ac:dyDescent="0.25">
      <c r="A46" s="25"/>
      <c r="B46" s="21"/>
      <c r="D46" s="33"/>
      <c r="E46" s="29"/>
      <c r="F46" s="29"/>
      <c r="H46" s="31" t="s">
        <v>106</v>
      </c>
      <c r="I46" s="35"/>
      <c r="J46" s="29"/>
      <c r="K46" s="29"/>
      <c r="M46" s="33" t="str">
        <f>+H47</f>
        <v>interest payable on subscription]</v>
      </c>
      <c r="N46" s="28"/>
      <c r="O46" s="29"/>
      <c r="P46" s="29"/>
    </row>
    <row r="47" spans="1:16" x14ac:dyDescent="0.25">
      <c r="A47" s="25"/>
      <c r="B47" s="21"/>
      <c r="D47" s="33"/>
      <c r="E47" s="29"/>
      <c r="F47" s="29"/>
      <c r="H47" s="31" t="s">
        <v>107</v>
      </c>
      <c r="I47" s="35"/>
      <c r="J47" s="29"/>
      <c r="K47" s="29"/>
      <c r="M47" s="22"/>
      <c r="N47" s="28"/>
      <c r="O47" s="29"/>
      <c r="P47" s="29"/>
    </row>
    <row r="48" spans="1:16" x14ac:dyDescent="0.25">
      <c r="A48" s="25"/>
      <c r="B48" s="21"/>
      <c r="D48" s="33"/>
      <c r="E48" s="29"/>
      <c r="F48" s="29"/>
      <c r="H48" s="35"/>
      <c r="I48" s="35"/>
      <c r="J48" s="29"/>
      <c r="K48" s="29"/>
      <c r="M48" s="22"/>
      <c r="N48" s="28"/>
      <c r="O48" s="29"/>
      <c r="P48" s="29"/>
    </row>
    <row r="49" spans="1:16" x14ac:dyDescent="0.25">
      <c r="A49" s="25"/>
      <c r="B49" s="21"/>
      <c r="C49" s="33"/>
      <c r="D49" s="33"/>
      <c r="E49" s="29"/>
      <c r="F49" s="29"/>
      <c r="H49" s="35"/>
      <c r="I49" s="35"/>
      <c r="J49" s="29"/>
      <c r="K49" s="29"/>
      <c r="M49" s="22"/>
      <c r="N49" s="28"/>
      <c r="O49" s="29"/>
      <c r="P49" s="29"/>
    </row>
    <row r="50" spans="1:16" x14ac:dyDescent="0.25">
      <c r="A50" s="27" t="s">
        <v>58</v>
      </c>
      <c r="B50" s="27"/>
      <c r="C50" s="28"/>
      <c r="D50" s="28" t="s">
        <v>37</v>
      </c>
      <c r="E50" s="29"/>
      <c r="F50" s="29"/>
      <c r="H50" s="30" t="s">
        <v>50</v>
      </c>
      <c r="I50" s="30"/>
      <c r="J50" s="29">
        <f>+'Ex 2 Calculations'!F16</f>
        <v>13616</v>
      </c>
      <c r="K50" s="29"/>
      <c r="M50" s="28" t="str">
        <f>+H50</f>
        <v>Interest expense</v>
      </c>
      <c r="O50" s="29">
        <f>+J50</f>
        <v>13616</v>
      </c>
      <c r="P50" s="29"/>
    </row>
    <row r="51" spans="1:16" x14ac:dyDescent="0.25">
      <c r="A51" s="27"/>
      <c r="B51" s="27"/>
      <c r="C51" s="28"/>
      <c r="D51" s="28"/>
      <c r="E51" s="29"/>
      <c r="F51" s="29"/>
      <c r="H51" s="30" t="s">
        <v>51</v>
      </c>
      <c r="I51" s="30"/>
      <c r="J51" s="29">
        <f>+'Ex 2 Calculations'!U15</f>
        <v>75947</v>
      </c>
      <c r="K51" s="29"/>
      <c r="M51" s="28" t="str">
        <f>+H51</f>
        <v>Amortization expense</v>
      </c>
      <c r="O51" s="29">
        <f>+J51</f>
        <v>75947</v>
      </c>
      <c r="P51" s="29"/>
    </row>
    <row r="52" spans="1:16" x14ac:dyDescent="0.25">
      <c r="A52" s="21"/>
      <c r="B52" s="21"/>
      <c r="C52" s="28"/>
      <c r="D52" s="30"/>
      <c r="E52" s="29"/>
      <c r="F52" s="29"/>
      <c r="H52" s="31"/>
      <c r="I52" s="30" t="s">
        <v>52</v>
      </c>
      <c r="J52" s="29"/>
      <c r="K52" s="29">
        <f>+J51</f>
        <v>75947</v>
      </c>
      <c r="N52" s="16" t="str">
        <f>+I52</f>
        <v>Accumulated amortization - subscription asset</v>
      </c>
      <c r="O52" s="29"/>
      <c r="P52" s="29">
        <f>+K52</f>
        <v>75947</v>
      </c>
    </row>
    <row r="53" spans="1:16" x14ac:dyDescent="0.25">
      <c r="A53" s="21"/>
      <c r="B53" s="21"/>
      <c r="C53" s="33"/>
      <c r="D53" s="28"/>
      <c r="E53" s="29"/>
      <c r="F53" s="29"/>
      <c r="H53" s="33"/>
      <c r="I53" s="28" t="s">
        <v>53</v>
      </c>
      <c r="J53" s="29"/>
      <c r="K53" s="29">
        <f>+J50</f>
        <v>13616</v>
      </c>
      <c r="N53" s="16" t="str">
        <f>+I53</f>
        <v>Interest payable</v>
      </c>
      <c r="O53" s="29"/>
      <c r="P53" s="29">
        <f>+K53</f>
        <v>13616</v>
      </c>
    </row>
    <row r="54" spans="1:16" x14ac:dyDescent="0.25">
      <c r="A54" s="21"/>
      <c r="B54" s="21"/>
      <c r="C54" s="33"/>
      <c r="D54" s="28"/>
      <c r="E54" s="29"/>
      <c r="F54" s="29"/>
      <c r="H54" s="33" t="s">
        <v>54</v>
      </c>
      <c r="I54" s="28"/>
      <c r="J54" s="29"/>
      <c r="K54" s="29"/>
      <c r="M54" s="34" t="str">
        <f>+H54</f>
        <v>[To recognize accrued interest payable on subscription</v>
      </c>
      <c r="N54" s="28"/>
      <c r="O54" s="29"/>
      <c r="P54" s="29"/>
    </row>
    <row r="55" spans="1:16" x14ac:dyDescent="0.25">
      <c r="A55" s="21"/>
      <c r="B55" s="21"/>
      <c r="C55" s="34"/>
      <c r="D55" s="28"/>
      <c r="E55" s="29"/>
      <c r="F55" s="29"/>
      <c r="H55" s="33" t="s">
        <v>55</v>
      </c>
      <c r="I55" s="28"/>
      <c r="J55" s="29"/>
      <c r="K55" s="29"/>
      <c r="M55" s="34" t="str">
        <f>+H55</f>
        <v>liabilty and amortization of subscription asset for FY]</v>
      </c>
      <c r="N55" s="28"/>
      <c r="O55" s="29"/>
      <c r="P55" s="29"/>
    </row>
    <row r="56" spans="1:16" x14ac:dyDescent="0.25">
      <c r="A56" s="21"/>
      <c r="B56" s="21"/>
      <c r="C56" s="34"/>
      <c r="D56" s="28"/>
      <c r="E56" s="29"/>
      <c r="F56" s="29"/>
      <c r="H56" s="33"/>
      <c r="I56" s="28"/>
      <c r="J56" s="29"/>
      <c r="K56" s="29"/>
      <c r="M56" s="34"/>
      <c r="N56" s="28"/>
      <c r="O56" s="29"/>
      <c r="P56" s="29"/>
    </row>
    <row r="57" spans="1:16" x14ac:dyDescent="0.25">
      <c r="A57" s="24" t="s">
        <v>61</v>
      </c>
      <c r="B57" s="25"/>
      <c r="D57" s="28"/>
      <c r="E57" s="29"/>
      <c r="F57" s="29"/>
      <c r="H57" s="28"/>
      <c r="I57" s="28"/>
      <c r="J57" s="29"/>
      <c r="K57" s="29"/>
      <c r="M57" s="28"/>
      <c r="N57" s="28"/>
      <c r="O57" s="29"/>
      <c r="P57" s="29"/>
    </row>
    <row r="58" spans="1:16" ht="13.5" customHeight="1" x14ac:dyDescent="0.25">
      <c r="A58" s="27" t="str">
        <f>+'Ex 2 Calculations'!B16</f>
        <v>7/1/20X4</v>
      </c>
      <c r="B58" s="27"/>
      <c r="C58" s="28" t="str">
        <f>+C42</f>
        <v>Debt service - subscription principal</v>
      </c>
      <c r="D58" s="28"/>
      <c r="E58" s="18">
        <f>+'Ex 2 Calculations'!J16</f>
        <v>86384</v>
      </c>
      <c r="F58" s="29"/>
      <c r="H58" s="30" t="s">
        <v>53</v>
      </c>
      <c r="I58" s="35"/>
      <c r="J58" s="29">
        <f>+K53</f>
        <v>13616</v>
      </c>
      <c r="K58" s="29"/>
      <c r="M58" s="28" t="str">
        <f>+H58</f>
        <v>Interest payable</v>
      </c>
      <c r="N58" s="28"/>
      <c r="O58" s="29">
        <f>+J58</f>
        <v>13616</v>
      </c>
      <c r="P58" s="29"/>
    </row>
    <row r="59" spans="1:16" ht="13.5" customHeight="1" x14ac:dyDescent="0.25">
      <c r="A59" s="21"/>
      <c r="B59" s="21"/>
      <c r="C59" s="28" t="str">
        <f>+C43</f>
        <v>Debt service - subscription interest</v>
      </c>
      <c r="D59" s="28"/>
      <c r="E59" s="29">
        <f>+'Ex 2 Calculations'!F16</f>
        <v>13616</v>
      </c>
      <c r="F59" s="29"/>
      <c r="H59" s="30" t="s">
        <v>48</v>
      </c>
      <c r="I59" s="35"/>
      <c r="J59" s="29">
        <f>+K60</f>
        <v>86384</v>
      </c>
      <c r="K59" s="29"/>
      <c r="M59" s="28" t="str">
        <f>+H59</f>
        <v>Subscription liability</v>
      </c>
      <c r="N59" s="28"/>
      <c r="O59" s="29">
        <f>+J59</f>
        <v>86384</v>
      </c>
      <c r="P59" s="29"/>
    </row>
    <row r="60" spans="1:16" ht="13.5" customHeight="1" x14ac:dyDescent="0.25">
      <c r="A60" s="21"/>
      <c r="B60" s="21"/>
      <c r="C60" s="33"/>
      <c r="D60" s="28" t="s">
        <v>36</v>
      </c>
      <c r="E60" s="29"/>
      <c r="F60" s="29">
        <f>+'Ex 2 Calculations'!D16</f>
        <v>100000</v>
      </c>
      <c r="H60" s="35"/>
      <c r="I60" s="30" t="str">
        <f>+C58</f>
        <v>Debt service - subscription principal</v>
      </c>
      <c r="J60" s="29"/>
      <c r="K60" s="29">
        <f>+E58</f>
        <v>86384</v>
      </c>
      <c r="M60" s="22"/>
      <c r="N60" s="28" t="str">
        <f>+D60</f>
        <v>Cash</v>
      </c>
      <c r="O60" s="29"/>
      <c r="P60" s="29">
        <f>+F60</f>
        <v>100000</v>
      </c>
    </row>
    <row r="61" spans="1:16" ht="13.5" customHeight="1" x14ac:dyDescent="0.25">
      <c r="A61" s="21"/>
      <c r="B61" s="21"/>
      <c r="C61" s="33" t="s">
        <v>105</v>
      </c>
      <c r="D61" s="33"/>
      <c r="E61" s="29"/>
      <c r="F61" s="29"/>
      <c r="H61" s="35"/>
      <c r="I61" s="30" t="str">
        <f>+C59</f>
        <v>Debt service - subscription interest</v>
      </c>
      <c r="J61" s="29"/>
      <c r="K61" s="29">
        <f>+E59</f>
        <v>13616</v>
      </c>
      <c r="M61" s="33" t="str">
        <f>+H62</f>
        <v>[To recognize reductions of subscription liability and</v>
      </c>
      <c r="N61" s="28"/>
      <c r="O61" s="29"/>
      <c r="P61" s="29"/>
    </row>
    <row r="62" spans="1:16" ht="13.5" customHeight="1" x14ac:dyDescent="0.25">
      <c r="A62" s="21"/>
      <c r="B62" s="21"/>
      <c r="D62" s="33"/>
      <c r="E62" s="29"/>
      <c r="F62" s="29"/>
      <c r="H62" s="31" t="str">
        <f>+H46</f>
        <v>[To recognize reductions of subscription liability and</v>
      </c>
      <c r="I62" s="35"/>
      <c r="J62" s="29"/>
      <c r="K62" s="29"/>
      <c r="M62" s="33" t="str">
        <f>+H63</f>
        <v>interest payable on subscription]</v>
      </c>
      <c r="N62" s="28"/>
      <c r="O62" s="29"/>
      <c r="P62" s="29"/>
    </row>
    <row r="63" spans="1:16" ht="13.5" customHeight="1" x14ac:dyDescent="0.25">
      <c r="A63" s="21"/>
      <c r="B63" s="21"/>
      <c r="C63" s="33"/>
      <c r="D63" s="33"/>
      <c r="E63" s="29"/>
      <c r="F63" s="29"/>
      <c r="H63" s="31" t="str">
        <f>+H47</f>
        <v>interest payable on subscription]</v>
      </c>
      <c r="I63" s="35"/>
      <c r="J63" s="29"/>
      <c r="K63" s="29"/>
      <c r="M63" s="22"/>
      <c r="N63" s="28"/>
      <c r="O63" s="29"/>
      <c r="P63" s="29"/>
    </row>
    <row r="64" spans="1:16" ht="13.5" customHeight="1" x14ac:dyDescent="0.25">
      <c r="A64" s="21"/>
      <c r="B64" s="21"/>
      <c r="D64" s="28"/>
      <c r="E64" s="29"/>
      <c r="F64" s="29"/>
      <c r="H64" s="28"/>
      <c r="I64" s="28"/>
      <c r="J64" s="29"/>
      <c r="K64" s="29"/>
      <c r="N64" s="28"/>
      <c r="O64" s="29"/>
      <c r="P64" s="29"/>
    </row>
    <row r="65" spans="1:16" ht="13.5" customHeight="1" x14ac:dyDescent="0.25">
      <c r="A65" s="21"/>
      <c r="B65" s="21"/>
      <c r="C65" s="28"/>
      <c r="D65" s="28"/>
      <c r="E65" s="29"/>
      <c r="F65" s="29"/>
      <c r="H65" s="28"/>
      <c r="I65" s="28"/>
      <c r="J65" s="29"/>
      <c r="K65" s="29"/>
      <c r="M65" s="28"/>
      <c r="N65" s="28"/>
      <c r="O65" s="29"/>
      <c r="P65" s="29"/>
    </row>
    <row r="66" spans="1:16" ht="14.65" customHeight="1" x14ac:dyDescent="0.25">
      <c r="A66" s="27" t="s">
        <v>62</v>
      </c>
      <c r="B66" s="27"/>
      <c r="C66" s="28"/>
      <c r="D66" s="28" t="s">
        <v>37</v>
      </c>
      <c r="E66" s="29"/>
      <c r="F66" s="29"/>
      <c r="H66" s="30" t="s">
        <v>50</v>
      </c>
      <c r="I66" s="30"/>
      <c r="J66" s="29">
        <f>+'Ex 2 Calculations'!F17</f>
        <v>9297</v>
      </c>
      <c r="K66" s="29"/>
      <c r="M66" s="28" t="str">
        <f>+H66</f>
        <v>Interest expense</v>
      </c>
      <c r="O66" s="29">
        <f>+J66</f>
        <v>9297</v>
      </c>
      <c r="P66" s="29"/>
    </row>
    <row r="67" spans="1:16" ht="14.65" customHeight="1" x14ac:dyDescent="0.25">
      <c r="A67" s="27"/>
      <c r="B67" s="27"/>
      <c r="D67" s="28"/>
      <c r="E67" s="29"/>
      <c r="F67" s="29"/>
      <c r="H67" s="30" t="s">
        <v>51</v>
      </c>
      <c r="I67" s="30"/>
      <c r="J67" s="29">
        <f>+'Ex 2 Calculations'!U16</f>
        <v>75947</v>
      </c>
      <c r="K67" s="29"/>
      <c r="M67" s="28" t="str">
        <f>+H67</f>
        <v>Amortization expense</v>
      </c>
      <c r="O67" s="29">
        <f>+J67</f>
        <v>75947</v>
      </c>
      <c r="P67" s="29"/>
    </row>
    <row r="68" spans="1:16" ht="14.65" customHeight="1" x14ac:dyDescent="0.25">
      <c r="A68" s="21"/>
      <c r="B68" s="21"/>
      <c r="C68" s="28"/>
      <c r="D68" s="30"/>
      <c r="E68" s="29"/>
      <c r="F68" s="29"/>
      <c r="H68" s="31"/>
      <c r="I68" s="30" t="s">
        <v>52</v>
      </c>
      <c r="J68" s="29"/>
      <c r="K68" s="29">
        <f>+J67</f>
        <v>75947</v>
      </c>
      <c r="N68" s="16" t="str">
        <f>+I68</f>
        <v>Accumulated amortization - subscription asset</v>
      </c>
      <c r="O68" s="29"/>
      <c r="P68" s="29">
        <f>+K68</f>
        <v>75947</v>
      </c>
    </row>
    <row r="69" spans="1:16" ht="14.25" customHeight="1" x14ac:dyDescent="0.25">
      <c r="A69" s="21"/>
      <c r="B69" s="21"/>
      <c r="C69" s="33"/>
      <c r="D69" s="28"/>
      <c r="E69" s="29"/>
      <c r="F69" s="29"/>
      <c r="H69" s="33"/>
      <c r="I69" s="28" t="s">
        <v>53</v>
      </c>
      <c r="J69" s="29"/>
      <c r="K69" s="29">
        <f>+J66</f>
        <v>9297</v>
      </c>
      <c r="N69" s="16" t="str">
        <f>+I69</f>
        <v>Interest payable</v>
      </c>
      <c r="O69" s="29"/>
      <c r="P69" s="29">
        <f>+K69</f>
        <v>9297</v>
      </c>
    </row>
    <row r="70" spans="1:16" x14ac:dyDescent="0.25">
      <c r="A70" s="21"/>
      <c r="B70" s="21"/>
      <c r="C70" s="33"/>
      <c r="D70" s="28"/>
      <c r="E70" s="29"/>
      <c r="F70" s="29"/>
      <c r="H70" s="33" t="s">
        <v>54</v>
      </c>
      <c r="I70" s="28"/>
      <c r="J70" s="29"/>
      <c r="K70" s="29"/>
      <c r="M70" s="34" t="str">
        <f>+H70</f>
        <v>[To recognize accrued interest payable on subscription</v>
      </c>
      <c r="N70" s="28"/>
      <c r="O70" s="29"/>
      <c r="P70" s="29"/>
    </row>
    <row r="71" spans="1:16" x14ac:dyDescent="0.25">
      <c r="A71" s="21"/>
      <c r="B71" s="21"/>
      <c r="C71" s="34"/>
      <c r="D71" s="28"/>
      <c r="E71" s="29"/>
      <c r="F71" s="29"/>
      <c r="H71" s="33" t="s">
        <v>55</v>
      </c>
      <c r="I71" s="28"/>
      <c r="J71" s="29"/>
      <c r="K71" s="29"/>
      <c r="M71" s="34" t="str">
        <f>+H71</f>
        <v>liabilty and amortization of subscription asset for FY]</v>
      </c>
      <c r="N71" s="28"/>
      <c r="O71" s="29"/>
      <c r="P71" s="29"/>
    </row>
    <row r="72" spans="1:16" x14ac:dyDescent="0.25">
      <c r="A72" s="21"/>
      <c r="B72" s="21"/>
      <c r="C72" s="34"/>
      <c r="D72" s="28"/>
      <c r="E72" s="29"/>
      <c r="F72" s="29"/>
      <c r="H72" s="28"/>
      <c r="I72" s="28"/>
      <c r="J72" s="29"/>
      <c r="K72" s="29"/>
      <c r="M72" s="33"/>
      <c r="N72" s="28"/>
      <c r="O72" s="29"/>
      <c r="P72" s="29"/>
    </row>
    <row r="73" spans="1:16" x14ac:dyDescent="0.25">
      <c r="A73" s="21"/>
      <c r="B73" s="21"/>
      <c r="C73" s="34"/>
      <c r="D73" s="28"/>
      <c r="E73" s="29"/>
      <c r="F73" s="29"/>
      <c r="H73" s="28"/>
      <c r="I73" s="28"/>
      <c r="J73" s="29"/>
      <c r="K73" s="29"/>
      <c r="M73" s="33"/>
      <c r="N73" s="28"/>
      <c r="O73" s="29"/>
      <c r="P73" s="29"/>
    </row>
    <row r="74" spans="1:16" x14ac:dyDescent="0.25">
      <c r="A74" s="24" t="s">
        <v>63</v>
      </c>
      <c r="B74" s="25"/>
      <c r="D74" s="28"/>
      <c r="E74" s="29"/>
      <c r="F74" s="29"/>
      <c r="H74" s="28"/>
      <c r="I74" s="28"/>
      <c r="J74" s="29"/>
      <c r="K74" s="29"/>
      <c r="M74" s="28"/>
      <c r="N74" s="28"/>
      <c r="O74" s="29"/>
      <c r="P74" s="29"/>
    </row>
    <row r="75" spans="1:16" ht="13.5" customHeight="1" x14ac:dyDescent="0.25">
      <c r="A75" s="27" t="str">
        <f>+'Ex 2 Calculations'!B17</f>
        <v>7/1/20X5</v>
      </c>
      <c r="B75" s="27"/>
      <c r="C75" s="28" t="str">
        <f>+C58</f>
        <v>Debt service - subscription principal</v>
      </c>
      <c r="D75" s="28"/>
      <c r="E75" s="18">
        <f>+'Ex 2 Calculations'!J17</f>
        <v>90703</v>
      </c>
      <c r="F75" s="29"/>
      <c r="H75" s="30" t="s">
        <v>53</v>
      </c>
      <c r="I75" s="35"/>
      <c r="J75" s="29">
        <f>+K69</f>
        <v>9297</v>
      </c>
      <c r="K75" s="29"/>
      <c r="M75" s="28" t="str">
        <f>+H75</f>
        <v>Interest payable</v>
      </c>
      <c r="N75" s="28"/>
      <c r="O75" s="29">
        <f>+J75</f>
        <v>9297</v>
      </c>
      <c r="P75" s="29"/>
    </row>
    <row r="76" spans="1:16" ht="13.5" customHeight="1" x14ac:dyDescent="0.25">
      <c r="A76" s="21"/>
      <c r="B76" s="21"/>
      <c r="C76" s="28" t="str">
        <f>+C59</f>
        <v>Debt service - subscription interest</v>
      </c>
      <c r="D76" s="28"/>
      <c r="E76" s="29">
        <f>+'Ex 2 Calculations'!F17</f>
        <v>9297</v>
      </c>
      <c r="F76" s="29"/>
      <c r="H76" s="30" t="s">
        <v>48</v>
      </c>
      <c r="I76" s="35"/>
      <c r="J76" s="29">
        <f>+K77</f>
        <v>90703</v>
      </c>
      <c r="K76" s="29"/>
      <c r="M76" s="28" t="str">
        <f>+H76</f>
        <v>Subscription liability</v>
      </c>
      <c r="N76" s="28"/>
      <c r="O76" s="29">
        <f>+J76</f>
        <v>90703</v>
      </c>
      <c r="P76" s="29"/>
    </row>
    <row r="77" spans="1:16" ht="13.5" customHeight="1" x14ac:dyDescent="0.25">
      <c r="A77" s="21"/>
      <c r="B77" s="21"/>
      <c r="C77" s="33"/>
      <c r="D77" s="28" t="s">
        <v>36</v>
      </c>
      <c r="E77" s="29"/>
      <c r="F77" s="29">
        <f>+'Ex 2 Calculations'!D17</f>
        <v>100000</v>
      </c>
      <c r="H77" s="35"/>
      <c r="I77" s="30" t="str">
        <f>+C75</f>
        <v>Debt service - subscription principal</v>
      </c>
      <c r="J77" s="29"/>
      <c r="K77" s="29">
        <f>+E75</f>
        <v>90703</v>
      </c>
      <c r="M77" s="22"/>
      <c r="N77" s="28" t="str">
        <f>+D77</f>
        <v>Cash</v>
      </c>
      <c r="O77" s="29"/>
      <c r="P77" s="29">
        <f>+F77</f>
        <v>100000</v>
      </c>
    </row>
    <row r="78" spans="1:16" ht="13.5" customHeight="1" x14ac:dyDescent="0.25">
      <c r="A78" s="21"/>
      <c r="B78" s="21"/>
      <c r="C78" s="33" t="s">
        <v>105</v>
      </c>
      <c r="D78" s="33"/>
      <c r="E78" s="29"/>
      <c r="F78" s="29"/>
      <c r="H78" s="35"/>
      <c r="I78" s="30" t="str">
        <f>+C76</f>
        <v>Debt service - subscription interest</v>
      </c>
      <c r="J78" s="29"/>
      <c r="K78" s="29">
        <f>+E76</f>
        <v>9297</v>
      </c>
      <c r="M78" s="33" t="str">
        <f>+H79</f>
        <v>[To recognize reductions of subscription liability and</v>
      </c>
      <c r="N78" s="28"/>
      <c r="O78" s="29"/>
      <c r="P78" s="29"/>
    </row>
    <row r="79" spans="1:16" ht="13.5" customHeight="1" x14ac:dyDescent="0.25">
      <c r="A79" s="21"/>
      <c r="B79" s="21"/>
      <c r="D79" s="33"/>
      <c r="E79" s="29"/>
      <c r="F79" s="29"/>
      <c r="H79" s="31" t="str">
        <f>+H62</f>
        <v>[To recognize reductions of subscription liability and</v>
      </c>
      <c r="I79" s="35"/>
      <c r="J79" s="29"/>
      <c r="K79" s="29"/>
      <c r="M79" s="33" t="str">
        <f>+H80</f>
        <v>interest payable on subscription]</v>
      </c>
      <c r="N79" s="28"/>
      <c r="O79" s="29"/>
      <c r="P79" s="29"/>
    </row>
    <row r="80" spans="1:16" ht="13.5" customHeight="1" x14ac:dyDescent="0.25">
      <c r="A80" s="21"/>
      <c r="B80" s="21"/>
      <c r="C80" s="33"/>
      <c r="D80" s="33"/>
      <c r="E80" s="29"/>
      <c r="F80" s="29"/>
      <c r="H80" s="31" t="str">
        <f>+H63</f>
        <v>interest payable on subscription]</v>
      </c>
      <c r="I80" s="35"/>
      <c r="J80" s="29"/>
      <c r="K80" s="29"/>
      <c r="M80" s="22"/>
      <c r="N80" s="28"/>
      <c r="O80" s="29"/>
      <c r="P80" s="29"/>
    </row>
    <row r="81" spans="1:16" ht="13.5" customHeight="1" x14ac:dyDescent="0.25">
      <c r="A81" s="21"/>
      <c r="B81" s="21"/>
      <c r="D81" s="28"/>
      <c r="E81" s="29"/>
      <c r="F81" s="29"/>
      <c r="H81" s="28"/>
      <c r="I81" s="28"/>
      <c r="J81" s="29"/>
      <c r="K81" s="29"/>
      <c r="N81" s="28"/>
      <c r="O81" s="29"/>
      <c r="P81" s="29"/>
    </row>
    <row r="82" spans="1:16" ht="13.5" customHeight="1" x14ac:dyDescent="0.25">
      <c r="A82" s="21"/>
      <c r="B82" s="21"/>
      <c r="C82" s="28"/>
      <c r="D82" s="28"/>
      <c r="E82" s="29"/>
      <c r="F82" s="29"/>
      <c r="H82" s="28"/>
      <c r="I82" s="28"/>
      <c r="J82" s="29"/>
      <c r="K82" s="29"/>
      <c r="M82" s="28"/>
      <c r="N82" s="28"/>
      <c r="O82" s="29"/>
      <c r="P82" s="29"/>
    </row>
    <row r="83" spans="1:16" ht="14.65" customHeight="1" x14ac:dyDescent="0.25">
      <c r="A83" s="27" t="s">
        <v>64</v>
      </c>
      <c r="B83" s="27"/>
      <c r="C83" s="28"/>
      <c r="D83" s="28" t="s">
        <v>37</v>
      </c>
      <c r="E83" s="29"/>
      <c r="F83" s="29"/>
      <c r="H83" s="30" t="s">
        <v>50</v>
      </c>
      <c r="I83" s="30"/>
      <c r="J83" s="29">
        <f>+'Ex 2 Calculations'!F18</f>
        <v>4763</v>
      </c>
      <c r="K83" s="29"/>
      <c r="M83" s="28" t="str">
        <f>+H83</f>
        <v>Interest expense</v>
      </c>
      <c r="O83" s="29">
        <f>+J83</f>
        <v>4763</v>
      </c>
      <c r="P83" s="29"/>
    </row>
    <row r="84" spans="1:16" ht="14.65" customHeight="1" x14ac:dyDescent="0.25">
      <c r="A84" s="27"/>
      <c r="B84" s="27"/>
      <c r="D84" s="28"/>
      <c r="E84" s="29"/>
      <c r="F84" s="29"/>
      <c r="H84" s="30" t="s">
        <v>51</v>
      </c>
      <c r="I84" s="30"/>
      <c r="J84" s="29">
        <f>+'Ex 2 Calculations'!U17</f>
        <v>75947</v>
      </c>
      <c r="K84" s="29"/>
      <c r="M84" s="28" t="str">
        <f>+H84</f>
        <v>Amortization expense</v>
      </c>
      <c r="O84" s="29">
        <f>+J84</f>
        <v>75947</v>
      </c>
      <c r="P84" s="29"/>
    </row>
    <row r="85" spans="1:16" ht="14.65" customHeight="1" x14ac:dyDescent="0.25">
      <c r="A85" s="21"/>
      <c r="B85" s="21"/>
      <c r="C85" s="28"/>
      <c r="D85" s="30"/>
      <c r="E85" s="29"/>
      <c r="F85" s="29"/>
      <c r="H85" s="31"/>
      <c r="I85" s="30" t="s">
        <v>52</v>
      </c>
      <c r="J85" s="29"/>
      <c r="K85" s="29">
        <f>+J84</f>
        <v>75947</v>
      </c>
      <c r="N85" s="16" t="str">
        <f>+I85</f>
        <v>Accumulated amortization - subscription asset</v>
      </c>
      <c r="O85" s="29"/>
      <c r="P85" s="29">
        <f>+K85</f>
        <v>75947</v>
      </c>
    </row>
    <row r="86" spans="1:16" ht="14.25" customHeight="1" x14ac:dyDescent="0.25">
      <c r="A86" s="21"/>
      <c r="B86" s="21"/>
      <c r="C86" s="33"/>
      <c r="D86" s="28"/>
      <c r="E86" s="29"/>
      <c r="F86" s="29"/>
      <c r="H86" s="33"/>
      <c r="I86" s="28" t="s">
        <v>53</v>
      </c>
      <c r="J86" s="29"/>
      <c r="K86" s="29">
        <f>+J83</f>
        <v>4763</v>
      </c>
      <c r="N86" s="16" t="str">
        <f>+I86</f>
        <v>Interest payable</v>
      </c>
      <c r="O86" s="29"/>
      <c r="P86" s="29">
        <f>+K86</f>
        <v>4763</v>
      </c>
    </row>
    <row r="87" spans="1:16" x14ac:dyDescent="0.25">
      <c r="A87" s="21"/>
      <c r="B87" s="21"/>
      <c r="C87" s="33"/>
      <c r="D87" s="28"/>
      <c r="E87" s="29"/>
      <c r="F87" s="29"/>
      <c r="H87" s="33" t="s">
        <v>54</v>
      </c>
      <c r="I87" s="28"/>
      <c r="J87" s="29"/>
      <c r="K87" s="29"/>
      <c r="M87" s="34" t="str">
        <f>+H87</f>
        <v>[To recognize accrued interest payable on subscription</v>
      </c>
      <c r="N87" s="28"/>
      <c r="O87" s="29"/>
      <c r="P87" s="29"/>
    </row>
    <row r="88" spans="1:16" x14ac:dyDescent="0.25">
      <c r="A88" s="21"/>
      <c r="B88" s="21"/>
      <c r="C88" s="34"/>
      <c r="D88" s="28"/>
      <c r="E88" s="29"/>
      <c r="F88" s="29"/>
      <c r="H88" s="33" t="s">
        <v>55</v>
      </c>
      <c r="I88" s="28"/>
      <c r="J88" s="29"/>
      <c r="K88" s="29"/>
      <c r="M88" s="34" t="str">
        <f>+H88</f>
        <v>liabilty and amortization of subscription asset for FY]</v>
      </c>
      <c r="N88" s="28"/>
      <c r="O88" s="29"/>
      <c r="P88" s="29"/>
    </row>
    <row r="89" spans="1:16" ht="14.25" customHeight="1" x14ac:dyDescent="0.25">
      <c r="A89" s="21"/>
      <c r="B89" s="21"/>
      <c r="C89" s="28"/>
      <c r="D89" s="28"/>
      <c r="E89" s="29"/>
      <c r="F89" s="29"/>
      <c r="H89" s="28"/>
      <c r="I89" s="28"/>
      <c r="J89" s="29"/>
      <c r="K89" s="29"/>
      <c r="M89" s="28"/>
      <c r="N89" s="28"/>
      <c r="O89" s="29"/>
      <c r="P89" s="29"/>
    </row>
    <row r="90" spans="1:16" ht="14.65" customHeight="1" x14ac:dyDescent="0.25">
      <c r="A90" s="27"/>
      <c r="B90" s="27"/>
      <c r="C90" s="28"/>
      <c r="E90" s="29"/>
      <c r="F90" s="29"/>
      <c r="I90" s="28"/>
      <c r="J90" s="16"/>
      <c r="K90" s="16"/>
      <c r="M90" s="28"/>
      <c r="N90" s="28"/>
      <c r="O90" s="29"/>
      <c r="P90" s="29"/>
    </row>
    <row r="91" spans="1:16" x14ac:dyDescent="0.25">
      <c r="A91" s="24" t="s">
        <v>65</v>
      </c>
      <c r="B91" s="25"/>
      <c r="D91" s="28"/>
      <c r="E91" s="29"/>
      <c r="F91" s="29"/>
      <c r="H91" s="28"/>
      <c r="I91" s="28"/>
      <c r="J91" s="29"/>
      <c r="K91" s="29"/>
      <c r="M91" s="28"/>
      <c r="N91" s="28"/>
      <c r="O91" s="29"/>
      <c r="P91" s="29"/>
    </row>
    <row r="92" spans="1:16" ht="13.5" customHeight="1" x14ac:dyDescent="0.25">
      <c r="A92" s="27" t="str">
        <f>+'Ex 2 Calculations'!B18</f>
        <v>7/1/20X6</v>
      </c>
      <c r="B92" s="27"/>
      <c r="C92" s="28" t="str">
        <f>+C75</f>
        <v>Debt service - subscription principal</v>
      </c>
      <c r="D92" s="28"/>
      <c r="E92" s="18">
        <f>+'Ex 2 Calculations'!J18</f>
        <v>95237</v>
      </c>
      <c r="F92" s="29"/>
      <c r="H92" s="30" t="s">
        <v>53</v>
      </c>
      <c r="I92" s="35"/>
      <c r="J92" s="29">
        <f>+K86</f>
        <v>4763</v>
      </c>
      <c r="K92" s="29"/>
      <c r="M92" s="28" t="str">
        <f>+H92</f>
        <v>Interest payable</v>
      </c>
      <c r="N92" s="28"/>
      <c r="O92" s="29">
        <f>+J92</f>
        <v>4763</v>
      </c>
      <c r="P92" s="29"/>
    </row>
    <row r="93" spans="1:16" ht="13.5" customHeight="1" x14ac:dyDescent="0.25">
      <c r="A93" s="21"/>
      <c r="B93" s="21"/>
      <c r="C93" s="28" t="str">
        <f>+C76</f>
        <v>Debt service - subscription interest</v>
      </c>
      <c r="D93" s="28"/>
      <c r="E93" s="29">
        <f>+'Ex 2 Calculations'!F18</f>
        <v>4763</v>
      </c>
      <c r="F93" s="29"/>
      <c r="H93" s="30" t="s">
        <v>48</v>
      </c>
      <c r="I93" s="35"/>
      <c r="J93" s="29">
        <f>+K94</f>
        <v>95237</v>
      </c>
      <c r="K93" s="29"/>
      <c r="M93" s="28" t="str">
        <f>+H93</f>
        <v>Subscription liability</v>
      </c>
      <c r="N93" s="28"/>
      <c r="O93" s="29">
        <f>+J93</f>
        <v>95237</v>
      </c>
      <c r="P93" s="29"/>
    </row>
    <row r="94" spans="1:16" ht="13.5" customHeight="1" x14ac:dyDescent="0.25">
      <c r="A94" s="21"/>
      <c r="B94" s="21"/>
      <c r="C94" s="33"/>
      <c r="D94" s="28" t="s">
        <v>36</v>
      </c>
      <c r="E94" s="29"/>
      <c r="F94" s="29">
        <f>+'Ex 2 Calculations'!D18</f>
        <v>100000</v>
      </c>
      <c r="H94" s="35"/>
      <c r="I94" s="30" t="str">
        <f>+C92</f>
        <v>Debt service - subscription principal</v>
      </c>
      <c r="J94" s="29"/>
      <c r="K94" s="29">
        <f>+E92</f>
        <v>95237</v>
      </c>
      <c r="M94" s="22"/>
      <c r="N94" s="28" t="str">
        <f>+D94</f>
        <v>Cash</v>
      </c>
      <c r="O94" s="29"/>
      <c r="P94" s="29">
        <f>+F94</f>
        <v>100000</v>
      </c>
    </row>
    <row r="95" spans="1:16" ht="13.5" customHeight="1" x14ac:dyDescent="0.25">
      <c r="A95" s="21"/>
      <c r="B95" s="21"/>
      <c r="C95" s="33" t="s">
        <v>105</v>
      </c>
      <c r="D95" s="33"/>
      <c r="E95" s="29"/>
      <c r="F95" s="29"/>
      <c r="H95" s="35"/>
      <c r="I95" s="30" t="str">
        <f>+C93</f>
        <v>Debt service - subscription interest</v>
      </c>
      <c r="J95" s="29"/>
      <c r="K95" s="29">
        <f>+E93</f>
        <v>4763</v>
      </c>
      <c r="M95" s="33" t="str">
        <f>+H96</f>
        <v>[To recognize reductions of subscription liability and</v>
      </c>
      <c r="N95" s="28"/>
      <c r="O95" s="29"/>
      <c r="P95" s="29"/>
    </row>
    <row r="96" spans="1:16" ht="13.5" customHeight="1" x14ac:dyDescent="0.25">
      <c r="A96" s="21"/>
      <c r="B96" s="21"/>
      <c r="D96" s="33"/>
      <c r="E96" s="29"/>
      <c r="F96" s="29"/>
      <c r="H96" s="31" t="str">
        <f>+H79</f>
        <v>[To recognize reductions of subscription liability and</v>
      </c>
      <c r="I96" s="35"/>
      <c r="J96" s="29"/>
      <c r="K96" s="29"/>
      <c r="M96" s="33" t="str">
        <f>+H97</f>
        <v>interest payable on subscription]</v>
      </c>
      <c r="N96" s="28"/>
      <c r="O96" s="29"/>
      <c r="P96" s="29"/>
    </row>
    <row r="97" spans="1:16" ht="13.5" customHeight="1" x14ac:dyDescent="0.25">
      <c r="A97" s="21"/>
      <c r="B97" s="21"/>
      <c r="C97" s="33"/>
      <c r="D97" s="33"/>
      <c r="E97" s="29"/>
      <c r="F97" s="29"/>
      <c r="H97" s="31" t="str">
        <f>+H80</f>
        <v>interest payable on subscription]</v>
      </c>
      <c r="I97" s="35"/>
      <c r="J97" s="29"/>
      <c r="K97" s="29"/>
      <c r="M97" s="22"/>
      <c r="N97" s="28"/>
      <c r="O97" s="29"/>
      <c r="P97" s="29"/>
    </row>
    <row r="98" spans="1:16" ht="13.5" customHeight="1" x14ac:dyDescent="0.25">
      <c r="A98" s="21"/>
      <c r="B98" s="21"/>
      <c r="D98" s="28"/>
      <c r="E98" s="29"/>
      <c r="F98" s="29"/>
      <c r="H98" s="28"/>
      <c r="I98" s="28"/>
      <c r="J98" s="29"/>
      <c r="K98" s="29"/>
      <c r="N98" s="28"/>
      <c r="O98" s="29"/>
      <c r="P98" s="29"/>
    </row>
    <row r="99" spans="1:16" ht="13.5" customHeight="1" x14ac:dyDescent="0.25">
      <c r="A99" s="21"/>
      <c r="B99" s="21"/>
      <c r="C99" s="28"/>
      <c r="D99" s="28"/>
      <c r="E99" s="29"/>
      <c r="F99" s="29"/>
      <c r="H99" s="28"/>
      <c r="I99" s="28"/>
      <c r="J99" s="29"/>
      <c r="K99" s="29"/>
      <c r="M99" s="28"/>
      <c r="N99" s="28"/>
      <c r="O99" s="29"/>
      <c r="P99" s="29"/>
    </row>
    <row r="100" spans="1:16" ht="14.65" customHeight="1" x14ac:dyDescent="0.25">
      <c r="A100" s="27" t="s">
        <v>74</v>
      </c>
      <c r="B100" s="27"/>
      <c r="C100" s="28"/>
      <c r="D100" s="28" t="s">
        <v>37</v>
      </c>
      <c r="E100" s="29"/>
      <c r="F100" s="29"/>
      <c r="H100" s="30" t="s">
        <v>51</v>
      </c>
      <c r="I100" s="30"/>
      <c r="J100" s="29">
        <f>+'Ex 2 Calculations'!U18</f>
        <v>75946</v>
      </c>
      <c r="K100" s="29"/>
      <c r="M100" s="28" t="str">
        <f>+H100</f>
        <v>Amortization expense</v>
      </c>
      <c r="O100" s="29">
        <f>+J100</f>
        <v>75946</v>
      </c>
      <c r="P100" s="29"/>
    </row>
    <row r="101" spans="1:16" ht="14.65" customHeight="1" x14ac:dyDescent="0.25">
      <c r="A101" s="27"/>
      <c r="B101" s="27"/>
      <c r="D101" s="28"/>
      <c r="E101" s="29"/>
      <c r="F101" s="29"/>
      <c r="H101" s="31"/>
      <c r="I101" s="30" t="s">
        <v>52</v>
      </c>
      <c r="J101" s="29"/>
      <c r="K101" s="29">
        <f>+J100</f>
        <v>75946</v>
      </c>
      <c r="N101" s="16" t="str">
        <f>+I101</f>
        <v>Accumulated amortization - subscription asset</v>
      </c>
      <c r="O101" s="29"/>
      <c r="P101" s="29">
        <f>+K101</f>
        <v>75946</v>
      </c>
    </row>
    <row r="102" spans="1:16" ht="14.65" customHeight="1" x14ac:dyDescent="0.25">
      <c r="A102" s="21"/>
      <c r="B102" s="21"/>
      <c r="C102" s="28"/>
      <c r="D102" s="30"/>
      <c r="E102" s="29"/>
      <c r="F102" s="29"/>
      <c r="H102" s="33" t="s">
        <v>66</v>
      </c>
      <c r="I102" s="28"/>
      <c r="J102" s="29"/>
      <c r="K102" s="29"/>
      <c r="M102" s="34" t="str">
        <f>+H102</f>
        <v>[To recognize amortization of subscription asset for FY]</v>
      </c>
      <c r="N102" s="28"/>
    </row>
    <row r="103" spans="1:16" ht="14.25" customHeight="1" x14ac:dyDescent="0.25">
      <c r="A103" s="21"/>
      <c r="B103" s="21"/>
      <c r="C103" s="33"/>
      <c r="D103" s="28"/>
      <c r="E103" s="29"/>
      <c r="F103" s="29"/>
      <c r="H103" s="33"/>
      <c r="I103" s="28"/>
      <c r="J103" s="29"/>
      <c r="K103" s="29"/>
      <c r="M103" s="34"/>
      <c r="N103" s="28"/>
      <c r="O103" s="29"/>
      <c r="P103" s="29"/>
    </row>
    <row r="104" spans="1:16" ht="14.25" customHeight="1" x14ac:dyDescent="0.25">
      <c r="A104" s="21"/>
      <c r="B104" s="21"/>
      <c r="C104" s="33"/>
      <c r="D104" s="28"/>
      <c r="E104" s="29"/>
      <c r="F104" s="29"/>
      <c r="H104" s="33"/>
      <c r="I104" s="28"/>
      <c r="J104" s="29"/>
      <c r="K104" s="29"/>
      <c r="M104" s="34"/>
      <c r="N104" s="28"/>
      <c r="O104" s="29"/>
      <c r="P104" s="29"/>
    </row>
    <row r="105" spans="1:16" ht="14.25" customHeight="1" x14ac:dyDescent="0.25">
      <c r="A105" s="21" t="s">
        <v>73</v>
      </c>
      <c r="B105" s="21"/>
      <c r="C105" s="33"/>
      <c r="D105" s="28" t="s">
        <v>37</v>
      </c>
      <c r="E105" s="29"/>
      <c r="F105" s="29"/>
      <c r="H105" s="28" t="str">
        <f>+I101</f>
        <v>Accumulated amortization - subscription asset</v>
      </c>
      <c r="I105" s="28"/>
      <c r="J105" s="29">
        <f>+K16+K25+K34+K52+K68+K85+K101</f>
        <v>531628</v>
      </c>
      <c r="K105" s="29"/>
      <c r="M105" s="16" t="str">
        <f>+H105</f>
        <v>Accumulated amortization - subscription asset</v>
      </c>
      <c r="N105" s="28"/>
      <c r="O105" s="29">
        <f>+J105</f>
        <v>531628</v>
      </c>
      <c r="P105" s="29"/>
    </row>
    <row r="106" spans="1:16" ht="14.25" customHeight="1" x14ac:dyDescent="0.25">
      <c r="A106" s="21"/>
      <c r="B106" s="21"/>
      <c r="C106" s="33"/>
      <c r="D106" s="28"/>
      <c r="E106" s="29"/>
      <c r="F106" s="29"/>
      <c r="H106" s="33"/>
      <c r="I106" s="28" t="str">
        <f>+H7</f>
        <v>Subscription asset</v>
      </c>
      <c r="J106" s="29"/>
      <c r="K106" s="29">
        <f>+J7</f>
        <v>531628</v>
      </c>
      <c r="M106" s="34"/>
      <c r="N106" s="28" t="str">
        <f>+I106</f>
        <v>Subscription asset</v>
      </c>
      <c r="O106" s="29"/>
      <c r="P106" s="29">
        <f>+K106</f>
        <v>531628</v>
      </c>
    </row>
    <row r="107" spans="1:16" ht="14.25" customHeight="1" x14ac:dyDescent="0.25">
      <c r="A107" s="21"/>
      <c r="B107" s="21"/>
      <c r="C107" s="33"/>
      <c r="D107" s="28"/>
      <c r="E107" s="29"/>
      <c r="F107" s="29"/>
      <c r="H107" s="33" t="s">
        <v>75</v>
      </c>
      <c r="I107" s="28"/>
      <c r="J107" s="29"/>
      <c r="K107" s="29"/>
      <c r="M107" s="34" t="str">
        <f>+H107</f>
        <v>[To record retirement of subscription asset at end of term]</v>
      </c>
      <c r="N107" s="28"/>
      <c r="O107" s="29"/>
      <c r="P107" s="29"/>
    </row>
    <row r="108" spans="1:16" ht="14.25" customHeight="1" x14ac:dyDescent="0.25">
      <c r="A108" s="21"/>
      <c r="B108" s="21"/>
      <c r="C108" s="33"/>
      <c r="D108" s="28"/>
      <c r="E108" s="29"/>
      <c r="F108" s="29"/>
      <c r="H108" s="33"/>
      <c r="I108" s="28"/>
      <c r="J108" s="29"/>
      <c r="K108" s="29"/>
      <c r="M108" s="34"/>
      <c r="N108" s="28"/>
      <c r="O108" s="29"/>
      <c r="P108" s="29"/>
    </row>
    <row r="109" spans="1:16" x14ac:dyDescent="0.25">
      <c r="A109" s="21"/>
      <c r="B109" s="21"/>
      <c r="C109" s="33"/>
      <c r="D109" s="28"/>
      <c r="E109" s="29"/>
      <c r="F109" s="29"/>
      <c r="O109" s="29"/>
      <c r="P109" s="29"/>
    </row>
    <row r="110" spans="1:16" ht="16.5" thickBot="1" x14ac:dyDescent="0.3">
      <c r="A110" s="37" t="s">
        <v>67</v>
      </c>
      <c r="B110" s="21"/>
      <c r="C110" s="34"/>
      <c r="D110" s="28"/>
      <c r="E110" s="36">
        <f>SUM(E6:E109)-SUM(F6:F109)</f>
        <v>0</v>
      </c>
      <c r="F110" s="29"/>
      <c r="J110" s="36">
        <f>SUM(J6:J109)-SUM(K6:K109)</f>
        <v>0</v>
      </c>
      <c r="O110" s="36">
        <f>SUM(O6:O109)-SUM(P6:P109)</f>
        <v>0</v>
      </c>
      <c r="P110" s="29"/>
    </row>
    <row r="111" spans="1:16" ht="16.5" thickTop="1" x14ac:dyDescent="0.25">
      <c r="E111" s="20"/>
      <c r="F111" s="20"/>
      <c r="J111" s="20"/>
      <c r="K111" s="20"/>
      <c r="O111" s="20"/>
      <c r="P111" s="20"/>
    </row>
    <row r="112" spans="1:16" x14ac:dyDescent="0.25">
      <c r="E112" s="20"/>
      <c r="F112" s="20"/>
      <c r="J112" s="20"/>
      <c r="K112" s="20"/>
      <c r="O112" s="20"/>
      <c r="P112" s="20"/>
    </row>
  </sheetData>
  <mergeCells count="4">
    <mergeCell ref="A1:P1"/>
    <mergeCell ref="C4:F4"/>
    <mergeCell ref="H4:K4"/>
    <mergeCell ref="M4:P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97C5-2065-4A02-89D1-C5FD9689B19D}">
  <dimension ref="A1:H12"/>
  <sheetViews>
    <sheetView workbookViewId="0"/>
  </sheetViews>
  <sheetFormatPr defaultRowHeight="15" x14ac:dyDescent="0.25"/>
  <cols>
    <col min="2" max="2" width="32.7109375" customWidth="1"/>
    <col min="3" max="3" width="12.7109375" customWidth="1"/>
    <col min="4" max="4" width="13.85546875" customWidth="1"/>
    <col min="5" max="5" width="13" customWidth="1"/>
    <col min="6" max="6" width="11.42578125" customWidth="1"/>
    <col min="7" max="7" width="10.85546875" customWidth="1"/>
  </cols>
  <sheetData>
    <row r="1" spans="1:8" x14ac:dyDescent="0.25">
      <c r="A1" s="43" t="s">
        <v>72</v>
      </c>
    </row>
    <row r="3" spans="1:8" x14ac:dyDescent="0.25">
      <c r="A3" t="s">
        <v>99</v>
      </c>
    </row>
    <row r="5" spans="1:8" x14ac:dyDescent="0.25">
      <c r="C5" s="1"/>
    </row>
    <row r="6" spans="1:8" ht="75" x14ac:dyDescent="0.25">
      <c r="B6" s="45" t="s">
        <v>84</v>
      </c>
      <c r="C6" s="1" t="s">
        <v>85</v>
      </c>
      <c r="D6" s="1" t="s">
        <v>86</v>
      </c>
      <c r="E6" s="1" t="s">
        <v>87</v>
      </c>
      <c r="F6" s="1" t="s">
        <v>88</v>
      </c>
      <c r="G6" s="1" t="s">
        <v>89</v>
      </c>
      <c r="H6" s="1" t="s">
        <v>90</v>
      </c>
    </row>
    <row r="7" spans="1:8" x14ac:dyDescent="0.25">
      <c r="B7" t="s">
        <v>101</v>
      </c>
      <c r="C7" s="10">
        <v>0</v>
      </c>
      <c r="D7" s="10">
        <f>+'Ex 2 Calculations'!F6</f>
        <v>531628</v>
      </c>
      <c r="E7" s="10">
        <f>SUM(C7:D7)</f>
        <v>531628</v>
      </c>
      <c r="F7" s="44" t="s">
        <v>92</v>
      </c>
      <c r="G7" s="44" t="s">
        <v>92</v>
      </c>
      <c r="H7" s="44" t="s">
        <v>92</v>
      </c>
    </row>
    <row r="11" spans="1:8" ht="75" x14ac:dyDescent="0.25">
      <c r="B11" s="45" t="s">
        <v>108</v>
      </c>
      <c r="C11" s="1" t="s">
        <v>85</v>
      </c>
      <c r="D11" s="1" t="s">
        <v>86</v>
      </c>
      <c r="E11" s="1" t="s">
        <v>87</v>
      </c>
      <c r="F11" s="1" t="s">
        <v>88</v>
      </c>
      <c r="G11" s="1" t="s">
        <v>89</v>
      </c>
      <c r="H11" s="1" t="s">
        <v>90</v>
      </c>
    </row>
    <row r="12" spans="1:8" x14ac:dyDescent="0.25">
      <c r="B12" t="s">
        <v>98</v>
      </c>
      <c r="C12" s="10">
        <f>+'Ex 1 Assumptions '!J13</f>
        <v>0</v>
      </c>
      <c r="D12" s="10">
        <f>+'Ex 2 Calculations'!F4</f>
        <v>321628</v>
      </c>
      <c r="E12" s="10">
        <f>SUM(C12:D12)</f>
        <v>321628</v>
      </c>
      <c r="F12" s="44" t="s">
        <v>92</v>
      </c>
      <c r="G12" s="44" t="s">
        <v>92</v>
      </c>
      <c r="H12" s="44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Ex 1 Assumptions </vt:lpstr>
      <vt:lpstr>Ex 1 Calculations</vt:lpstr>
      <vt:lpstr>Ex 1 Journal Entries</vt:lpstr>
      <vt:lpstr>Ex 1 Disclosure </vt:lpstr>
      <vt:lpstr>Ex 2 Assumptions</vt:lpstr>
      <vt:lpstr>Ex 2 Calculations</vt:lpstr>
      <vt:lpstr>Ex 2 Journal Entries</vt:lpstr>
      <vt:lpstr>Ex 2 Disclosure</vt:lpstr>
      <vt:lpstr>'Ex 1 Calculations'!Print_Area</vt:lpstr>
      <vt:lpstr>'Ex 2 Calculations'!Print_Area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Michele Levine</dc:creator>
  <cp:lastModifiedBy>Michele Levine</cp:lastModifiedBy>
  <cp:lastPrinted>2023-09-24T16:25:40Z</cp:lastPrinted>
  <dcterms:created xsi:type="dcterms:W3CDTF">2023-09-11T19:16:38Z</dcterms:created>
  <dcterms:modified xsi:type="dcterms:W3CDTF">2023-09-26T13:49:33Z</dcterms:modified>
</cp:coreProperties>
</file>