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https://gfoaorg-my.sharepoint.com/personal/tbuikema_gfoa_org/Documents/Documents/GAAFR_BlueBook/Updates/2023_Q1/"/>
    </mc:Choice>
  </mc:AlternateContent>
  <xr:revisionPtr revIDLastSave="12" documentId="14_{4712188D-059A-4894-A922-BF46B9ED4726}" xr6:coauthVersionLast="47" xr6:coauthVersionMax="47" xr10:uidLastSave="{7800782E-9E89-4829-8037-EC0DFDD06552}"/>
  <bookViews>
    <workbookView xWindow="28692" yWindow="1500" windowWidth="29016" windowHeight="15816" tabRatio="782" xr2:uid="{00000000-000D-0000-FFFF-FFFF00000000}"/>
  </bookViews>
  <sheets>
    <sheet name="Assumptions_Lessee" sheetId="9" r:id="rId1"/>
    <sheet name="Lease Payable Amort" sheetId="7" r:id="rId2"/>
    <sheet name="Right to Use Amort Schedule" sheetId="5" r:id="rId3"/>
    <sheet name="Lessee Entries" sheetId="8" r:id="rId4"/>
    <sheet name="Assumptions_Lessor" sheetId="10" r:id="rId5"/>
    <sheet name="Lease and Interest Rec Amort" sheetId="11" r:id="rId6"/>
    <sheet name="Def Inflow Amort Schedule" sheetId="12" r:id="rId7"/>
    <sheet name="Lessor Entries" sheetId="13" r:id="rId8"/>
  </sheets>
  <definedNames>
    <definedName name="_xlnm.Print_Area" localSheetId="6">'Def Inflow Amort Schedule'!$A$1:$F$140</definedName>
    <definedName name="_xlnm.Print_Area" localSheetId="5">'Lease and Interest Rec Amort'!#REF!</definedName>
    <definedName name="_xlnm.Print_Area" localSheetId="1">'Lease Payable Amort'!#REF!</definedName>
    <definedName name="_xlnm.Print_Area" localSheetId="3">'Lessee Entries'!$A$2:$P$23</definedName>
    <definedName name="_xlnm.Print_Area" localSheetId="7">'Lessor Entries'!$A$2:$P$37</definedName>
    <definedName name="_xlnm.Print_Area" localSheetId="2">'Right to Use Amort Schedule'!$A$1:$G$140</definedName>
    <definedName name="_xlnm.Print_Titles" localSheetId="3">'Lessee Entries'!$A:$P,'Lessee Entries'!$2:$5</definedName>
    <definedName name="_xlnm.Print_Titles" localSheetId="7">'Lessor Entries'!$A:$P,'Lessor Entries'!$2:$5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7" l="1"/>
  <c r="E70" i="13"/>
  <c r="F65" i="13"/>
  <c r="F64" i="13"/>
  <c r="E63" i="13"/>
  <c r="F60" i="13"/>
  <c r="P60" i="13" s="1"/>
  <c r="F59" i="13"/>
  <c r="P59" i="13" s="1"/>
  <c r="F58" i="13"/>
  <c r="P58" i="13" s="1"/>
  <c r="E57" i="13"/>
  <c r="O57" i="13" s="1"/>
  <c r="F54" i="13"/>
  <c r="F53" i="13"/>
  <c r="E52" i="13"/>
  <c r="M61" i="13"/>
  <c r="F48" i="13"/>
  <c r="F47" i="13"/>
  <c r="E46" i="13"/>
  <c r="F42" i="13"/>
  <c r="F41" i="13"/>
  <c r="E40" i="13"/>
  <c r="F31" i="13"/>
  <c r="F30" i="13"/>
  <c r="E29" i="13"/>
  <c r="F15" i="13"/>
  <c r="E13" i="13"/>
  <c r="F21" i="11"/>
  <c r="D6" i="11" l="1"/>
  <c r="A11" i="11"/>
  <c r="A12" i="11" s="1"/>
  <c r="A13" i="11" s="1"/>
  <c r="A14" i="11" s="1"/>
  <c r="A15" i="11" s="1"/>
  <c r="A16" i="11" s="1"/>
  <c r="A17" i="11" s="1"/>
  <c r="A18" i="11" s="1"/>
  <c r="A19" i="11" s="1"/>
  <c r="A20" i="11" s="1"/>
  <c r="A21" i="11" s="1"/>
  <c r="A22" i="11" s="1"/>
  <c r="A23" i="11" s="1"/>
  <c r="A24" i="11" s="1"/>
  <c r="A25" i="11" s="1"/>
  <c r="P46" i="8"/>
  <c r="J44" i="8"/>
  <c r="K46" i="8"/>
  <c r="O44" i="8"/>
  <c r="E44" i="8"/>
  <c r="A26" i="11" l="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F45" i="8"/>
  <c r="F53" i="8"/>
  <c r="P53" i="8" s="1"/>
  <c r="P39" i="8"/>
  <c r="F38" i="8"/>
  <c r="P33" i="8"/>
  <c r="F32" i="8"/>
  <c r="P27" i="8"/>
  <c r="F26" i="8"/>
  <c r="O46" i="13" l="1"/>
  <c r="M49" i="13"/>
  <c r="N48" i="13"/>
  <c r="N47" i="13"/>
  <c r="M46" i="13"/>
  <c r="M43" i="13"/>
  <c r="N42" i="13"/>
  <c r="N41" i="13"/>
  <c r="M40" i="13"/>
  <c r="O40" i="13"/>
  <c r="D13" i="12" l="1"/>
  <c r="M78" i="13" l="1"/>
  <c r="P77" i="13"/>
  <c r="N77" i="13"/>
  <c r="O76" i="13"/>
  <c r="M76" i="13"/>
  <c r="M72" i="13"/>
  <c r="N71" i="13"/>
  <c r="M70" i="13"/>
  <c r="O70" i="13"/>
  <c r="M66" i="13"/>
  <c r="P65" i="13"/>
  <c r="P64" i="13"/>
  <c r="O63" i="13"/>
  <c r="M55" i="13"/>
  <c r="O52" i="13"/>
  <c r="M32" i="13"/>
  <c r="N31" i="13"/>
  <c r="N30" i="13"/>
  <c r="M29" i="13"/>
  <c r="O29" i="13"/>
  <c r="M26" i="13"/>
  <c r="N25" i="13"/>
  <c r="K25" i="13"/>
  <c r="P25" i="13" s="1"/>
  <c r="O24" i="13"/>
  <c r="M24" i="13"/>
  <c r="M21" i="13"/>
  <c r="N20" i="13"/>
  <c r="M19" i="13"/>
  <c r="N14" i="13"/>
  <c r="M13" i="13"/>
  <c r="M10" i="13"/>
  <c r="N9" i="13"/>
  <c r="M8" i="13"/>
  <c r="O7" i="13"/>
  <c r="M7" i="13"/>
  <c r="C18" i="12"/>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C45" i="12" s="1"/>
  <c r="C46" i="12" s="1"/>
  <c r="C47" i="12" s="1"/>
  <c r="C48" i="12" s="1"/>
  <c r="C49" i="12" s="1"/>
  <c r="C50" i="12" s="1"/>
  <c r="C51" i="12" s="1"/>
  <c r="C52" i="12" s="1"/>
  <c r="C53" i="12" s="1"/>
  <c r="C54" i="12" s="1"/>
  <c r="C55" i="12" s="1"/>
  <c r="C56" i="12" s="1"/>
  <c r="C57" i="12" s="1"/>
  <c r="C58" i="12" s="1"/>
  <c r="C59" i="12" s="1"/>
  <c r="C60" i="12" s="1"/>
  <c r="C61" i="12" s="1"/>
  <c r="C62" i="12" s="1"/>
  <c r="C63" i="12" s="1"/>
  <c r="C64" i="12" s="1"/>
  <c r="C65" i="12" s="1"/>
  <c r="C66" i="12" s="1"/>
  <c r="C67" i="12" s="1"/>
  <c r="C68" i="12" s="1"/>
  <c r="C69" i="12" s="1"/>
  <c r="C70" i="12" s="1"/>
  <c r="C71" i="12" s="1"/>
  <c r="C72" i="12" s="1"/>
  <c r="C73" i="12" s="1"/>
  <c r="C74" i="12" s="1"/>
  <c r="C75" i="12" s="1"/>
  <c r="C76" i="12" s="1"/>
  <c r="C77" i="12" s="1"/>
  <c r="C78" i="12" s="1"/>
  <c r="C79" i="12" s="1"/>
  <c r="C80" i="12" s="1"/>
  <c r="C81" i="12" s="1"/>
  <c r="C82" i="12" s="1"/>
  <c r="C83" i="12" s="1"/>
  <c r="C84" i="12" s="1"/>
  <c r="C85" i="12" s="1"/>
  <c r="C86" i="12" s="1"/>
  <c r="C87" i="12" s="1"/>
  <c r="C88" i="12" s="1"/>
  <c r="C89" i="12" s="1"/>
  <c r="C90" i="12" s="1"/>
  <c r="C91" i="12" s="1"/>
  <c r="C92" i="12" s="1"/>
  <c r="C93" i="12" s="1"/>
  <c r="C94" i="12" s="1"/>
  <c r="C95" i="12" s="1"/>
  <c r="C96" i="12" s="1"/>
  <c r="C97" i="12" s="1"/>
  <c r="C98" i="12" s="1"/>
  <c r="C99" i="12" s="1"/>
  <c r="C100" i="12" s="1"/>
  <c r="C101" i="12" s="1"/>
  <c r="C102" i="12" s="1"/>
  <c r="C103" i="12" s="1"/>
  <c r="C104" i="12" s="1"/>
  <c r="C105" i="12" s="1"/>
  <c r="C106" i="12" s="1"/>
  <c r="C107" i="12" s="1"/>
  <c r="C108" i="12" s="1"/>
  <c r="C109" i="12" s="1"/>
  <c r="C110" i="12" s="1"/>
  <c r="C111" i="12" s="1"/>
  <c r="C112" i="12" s="1"/>
  <c r="C113" i="12" s="1"/>
  <c r="C114" i="12" s="1"/>
  <c r="C115" i="12" s="1"/>
  <c r="C116" i="12" s="1"/>
  <c r="C117" i="12" s="1"/>
  <c r="C118" i="12" s="1"/>
  <c r="C119" i="12" s="1"/>
  <c r="C120" i="12" s="1"/>
  <c r="C121" i="12" s="1"/>
  <c r="C122" i="12" s="1"/>
  <c r="C123" i="12" s="1"/>
  <c r="C124" i="12" s="1"/>
  <c r="C125" i="12" s="1"/>
  <c r="C126" i="12" s="1"/>
  <c r="C127" i="12" s="1"/>
  <c r="C128" i="12" s="1"/>
  <c r="C129" i="12" s="1"/>
  <c r="C130" i="12" s="1"/>
  <c r="C131" i="12" s="1"/>
  <c r="C132" i="12" s="1"/>
  <c r="C133" i="12" s="1"/>
  <c r="C134" i="12" s="1"/>
  <c r="C135" i="12" s="1"/>
  <c r="C136" i="12" s="1"/>
  <c r="C137" i="12" s="1"/>
  <c r="D10" i="12"/>
  <c r="C132" i="11"/>
  <c r="D5" i="11"/>
  <c r="F11" i="11" l="1"/>
  <c r="D7" i="12"/>
  <c r="D9" i="12" s="1"/>
  <c r="F9" i="13" s="1"/>
  <c r="P9" i="13" s="1"/>
  <c r="F71" i="13"/>
  <c r="P71" i="13" s="1"/>
  <c r="D12" i="11" l="1"/>
  <c r="E8" i="13"/>
  <c r="O8" i="13" s="1"/>
  <c r="D11" i="12"/>
  <c r="D119" i="12" s="1"/>
  <c r="E17" i="12"/>
  <c r="D19" i="12"/>
  <c r="D72" i="12"/>
  <c r="D132" i="12"/>
  <c r="D76" i="12"/>
  <c r="D52" i="12"/>
  <c r="D28" i="12"/>
  <c r="D130" i="12"/>
  <c r="D90" i="12"/>
  <c r="D137" i="12" s="1"/>
  <c r="D129" i="12"/>
  <c r="D113" i="12"/>
  <c r="D89" i="12"/>
  <c r="D65" i="12"/>
  <c r="D49" i="12"/>
  <c r="D41" i="12"/>
  <c r="D33" i="12"/>
  <c r="D120" i="12"/>
  <c r="D77" i="12"/>
  <c r="D61" i="12"/>
  <c r="D122" i="12"/>
  <c r="D126" i="12"/>
  <c r="D102" i="12"/>
  <c r="D88" i="12"/>
  <c r="D64" i="12"/>
  <c r="D106" i="12"/>
  <c r="D123" i="12"/>
  <c r="D107" i="12"/>
  <c r="D83" i="12"/>
  <c r="D67" i="12"/>
  <c r="D59" i="12"/>
  <c r="D51" i="12"/>
  <c r="D35" i="12"/>
  <c r="D133" i="12"/>
  <c r="D109" i="12"/>
  <c r="D93" i="12"/>
  <c r="D45" i="12"/>
  <c r="D21" i="12"/>
  <c r="D112" i="12"/>
  <c r="D96" i="12"/>
  <c r="D80" i="12"/>
  <c r="D56" i="12"/>
  <c r="D125" i="12"/>
  <c r="D85" i="12"/>
  <c r="D82" i="12"/>
  <c r="D18" i="12"/>
  <c r="E18" i="12" s="1"/>
  <c r="D58" i="12"/>
  <c r="D74" i="12"/>
  <c r="D50" i="12"/>
  <c r="D66" i="12"/>
  <c r="D60" i="12" l="1"/>
  <c r="D68" i="12"/>
  <c r="D38" i="12"/>
  <c r="D94" i="12"/>
  <c r="D103" i="12"/>
  <c r="D48" i="12"/>
  <c r="D91" i="12"/>
  <c r="D78" i="12"/>
  <c r="D117" i="12"/>
  <c r="D73" i="12"/>
  <c r="D37" i="12"/>
  <c r="D84" i="12"/>
  <c r="D42" i="12"/>
  <c r="D98" i="12"/>
  <c r="D136" i="12"/>
  <c r="D27" i="12"/>
  <c r="D99" i="12"/>
  <c r="D86" i="12"/>
  <c r="D104" i="12"/>
  <c r="D81" i="12"/>
  <c r="D53" i="12"/>
  <c r="D108" i="12"/>
  <c r="D26" i="12"/>
  <c r="D101" i="12"/>
  <c r="D29" i="12"/>
  <c r="D43" i="12"/>
  <c r="D115" i="12"/>
  <c r="D118" i="12"/>
  <c r="D12" i="12"/>
  <c r="D105" i="12"/>
  <c r="D44" i="12"/>
  <c r="D69" i="12"/>
  <c r="D111" i="12"/>
  <c r="D127" i="12"/>
  <c r="D135" i="12"/>
  <c r="D30" i="12"/>
  <c r="D34" i="12"/>
  <c r="D114" i="12"/>
  <c r="D128" i="12"/>
  <c r="D24" i="12"/>
  <c r="D75" i="12"/>
  <c r="D40" i="12"/>
  <c r="D134" i="12"/>
  <c r="D25" i="12"/>
  <c r="D97" i="12"/>
  <c r="D20" i="12"/>
  <c r="D92" i="12"/>
  <c r="D62" i="12"/>
  <c r="D31" i="12"/>
  <c r="D39" i="12"/>
  <c r="D47" i="12"/>
  <c r="D63" i="12"/>
  <c r="D116" i="12"/>
  <c r="D46" i="12"/>
  <c r="D71" i="12"/>
  <c r="D124" i="12"/>
  <c r="D54" i="12"/>
  <c r="D79" i="12"/>
  <c r="D70" i="12"/>
  <c r="D87" i="12"/>
  <c r="D131" i="12"/>
  <c r="D110" i="12"/>
  <c r="D32" i="12"/>
  <c r="D57" i="12"/>
  <c r="D121" i="12"/>
  <c r="D36" i="12"/>
  <c r="D100" i="12"/>
  <c r="D22" i="12"/>
  <c r="D23" i="12"/>
  <c r="D95" i="12"/>
  <c r="D55" i="12"/>
  <c r="F12" i="11"/>
  <c r="H12" i="11"/>
  <c r="E19" i="12"/>
  <c r="E20" i="12" l="1"/>
  <c r="E21" i="12" s="1"/>
  <c r="E22" i="12"/>
  <c r="D139" i="12"/>
  <c r="E19" i="13"/>
  <c r="F20" i="13" s="1"/>
  <c r="P20" i="13" s="1"/>
  <c r="E23" i="12"/>
  <c r="E24" i="12" s="1"/>
  <c r="E25" i="12" s="1"/>
  <c r="E26" i="12" s="1"/>
  <c r="E27" i="12" s="1"/>
  <c r="E28" i="12" s="1"/>
  <c r="E29" i="12" s="1"/>
  <c r="E30" i="12" s="1"/>
  <c r="E31" i="12" s="1"/>
  <c r="E32" i="12" s="1"/>
  <c r="E33" i="12" s="1"/>
  <c r="E34" i="12" s="1"/>
  <c r="E35" i="12" s="1"/>
  <c r="E36" i="12" s="1"/>
  <c r="E37" i="12" s="1"/>
  <c r="E38" i="12" s="1"/>
  <c r="E39" i="12" s="1"/>
  <c r="E40" i="12" s="1"/>
  <c r="E41" i="12" s="1"/>
  <c r="E42" i="12" s="1"/>
  <c r="E43" i="12" s="1"/>
  <c r="E44" i="12" s="1"/>
  <c r="E45" i="12" s="1"/>
  <c r="E46" i="12" s="1"/>
  <c r="E47" i="12" s="1"/>
  <c r="E48" i="12" s="1"/>
  <c r="E49" i="12" s="1"/>
  <c r="E50" i="12" s="1"/>
  <c r="E51" i="12" s="1"/>
  <c r="E52" i="12" s="1"/>
  <c r="E53" i="12" s="1"/>
  <c r="E54" i="12" s="1"/>
  <c r="E55" i="12" s="1"/>
  <c r="E56" i="12" s="1"/>
  <c r="E57" i="12" s="1"/>
  <c r="E58" i="12" s="1"/>
  <c r="E59" i="12" s="1"/>
  <c r="E60" i="12" s="1"/>
  <c r="E61" i="12" s="1"/>
  <c r="E62" i="12" s="1"/>
  <c r="E63" i="12" s="1"/>
  <c r="E64" i="12" s="1"/>
  <c r="E65" i="12" s="1"/>
  <c r="E66" i="12" s="1"/>
  <c r="E67" i="12" s="1"/>
  <c r="E68" i="12" s="1"/>
  <c r="E69" i="12" s="1"/>
  <c r="E70" i="12" s="1"/>
  <c r="E71" i="12" s="1"/>
  <c r="E72" i="12" s="1"/>
  <c r="E73" i="12" s="1"/>
  <c r="E74" i="12" s="1"/>
  <c r="E75" i="12" s="1"/>
  <c r="E76" i="12" s="1"/>
  <c r="E77" i="12" s="1"/>
  <c r="E78" i="12" s="1"/>
  <c r="E79" i="12" s="1"/>
  <c r="E80" i="12" s="1"/>
  <c r="E81" i="12" s="1"/>
  <c r="E82" i="12" s="1"/>
  <c r="E83" i="12" s="1"/>
  <c r="E84" i="12" s="1"/>
  <c r="E85" i="12" s="1"/>
  <c r="E86" i="12" s="1"/>
  <c r="E87" i="12" s="1"/>
  <c r="E88" i="12" s="1"/>
  <c r="E89" i="12" s="1"/>
  <c r="E90" i="12" s="1"/>
  <c r="E91" i="12" s="1"/>
  <c r="E92" i="12" s="1"/>
  <c r="E93" i="12" s="1"/>
  <c r="E94" i="12" s="1"/>
  <c r="E95" i="12" s="1"/>
  <c r="E96" i="12" s="1"/>
  <c r="E97" i="12" s="1"/>
  <c r="E98" i="12" s="1"/>
  <c r="E99" i="12" s="1"/>
  <c r="E100" i="12" s="1"/>
  <c r="E101" i="12" s="1"/>
  <c r="E102" i="12" s="1"/>
  <c r="E103" i="12" s="1"/>
  <c r="E104" i="12" s="1"/>
  <c r="E105" i="12" s="1"/>
  <c r="E106" i="12" s="1"/>
  <c r="E107" i="12" s="1"/>
  <c r="E108" i="12" s="1"/>
  <c r="E109" i="12" s="1"/>
  <c r="E110" i="12" s="1"/>
  <c r="E111" i="12" s="1"/>
  <c r="E112" i="12" s="1"/>
  <c r="E113" i="12" s="1"/>
  <c r="E114" i="12" s="1"/>
  <c r="E115" i="12" s="1"/>
  <c r="E116" i="12" s="1"/>
  <c r="E117" i="12" s="1"/>
  <c r="E118" i="12" s="1"/>
  <c r="E119" i="12" s="1"/>
  <c r="E120" i="12" s="1"/>
  <c r="E121" i="12" s="1"/>
  <c r="E122" i="12" s="1"/>
  <c r="E123" i="12" s="1"/>
  <c r="E124" i="12" s="1"/>
  <c r="E125" i="12" s="1"/>
  <c r="E126" i="12" s="1"/>
  <c r="E127" i="12" s="1"/>
  <c r="E128" i="12" s="1"/>
  <c r="E129" i="12" s="1"/>
  <c r="E130" i="12" s="1"/>
  <c r="E131" i="12" s="1"/>
  <c r="E132" i="12" s="1"/>
  <c r="E133" i="12" s="1"/>
  <c r="E134" i="12" s="1"/>
  <c r="E135" i="12" s="1"/>
  <c r="E136" i="12" s="1"/>
  <c r="E137" i="12" s="1"/>
  <c r="D13" i="11"/>
  <c r="I12" i="11"/>
  <c r="J12" i="11" s="1"/>
  <c r="O19" i="13" l="1"/>
  <c r="H13" i="11"/>
  <c r="F13" i="11"/>
  <c r="I13" i="11" l="1"/>
  <c r="J13" i="11" s="1"/>
  <c r="D14" i="11"/>
  <c r="F14" i="11" l="1"/>
  <c r="H14" i="11"/>
  <c r="D15" i="11" l="1"/>
  <c r="I14" i="11"/>
  <c r="J14" i="11" s="1"/>
  <c r="H15" i="11" l="1"/>
  <c r="F15" i="11"/>
  <c r="I15" i="11" l="1"/>
  <c r="J15" i="11" s="1"/>
  <c r="D16" i="11"/>
  <c r="F16" i="11" l="1"/>
  <c r="H16" i="11"/>
  <c r="I16" i="11" l="1"/>
  <c r="J16" i="11" s="1"/>
  <c r="D17" i="11"/>
  <c r="H17" i="11" l="1"/>
  <c r="F17" i="11"/>
  <c r="D18" i="11" l="1"/>
  <c r="I17" i="11"/>
  <c r="J17" i="11" s="1"/>
  <c r="H18" i="11" l="1"/>
  <c r="F18" i="11"/>
  <c r="D19" i="11" l="1"/>
  <c r="I18" i="11"/>
  <c r="J18" i="11"/>
  <c r="H19" i="11" l="1"/>
  <c r="F19" i="11"/>
  <c r="D20" i="11" l="1"/>
  <c r="I19" i="11"/>
  <c r="J19" i="11"/>
  <c r="H20" i="11" l="1"/>
  <c r="F20" i="11"/>
  <c r="I20" i="11" l="1"/>
  <c r="J20" i="11" s="1"/>
  <c r="D21" i="11"/>
  <c r="H21" i="11" l="1"/>
  <c r="D22" i="11" l="1"/>
  <c r="I21" i="11"/>
  <c r="J21" i="11" s="1"/>
  <c r="H22" i="11" l="1"/>
  <c r="F22" i="11"/>
  <c r="D23" i="11" l="1"/>
  <c r="I22" i="11"/>
  <c r="J22" i="11" s="1"/>
  <c r="F23" i="11" l="1"/>
  <c r="E23" i="11"/>
  <c r="H23" i="11"/>
  <c r="O13" i="13" l="1"/>
  <c r="P14" i="13" s="1"/>
  <c r="D24" i="11"/>
  <c r="I23" i="11"/>
  <c r="J23" i="11" s="1"/>
  <c r="P31" i="13" l="1"/>
  <c r="F24" i="11"/>
  <c r="E24" i="11"/>
  <c r="H24" i="11" l="1"/>
  <c r="P30" i="13"/>
  <c r="D25" i="11"/>
  <c r="I24" i="11"/>
  <c r="J24" i="11" s="1"/>
  <c r="P42" i="13" l="1"/>
  <c r="F25" i="11"/>
  <c r="E25" i="11"/>
  <c r="H25" i="11" l="1"/>
  <c r="I25" i="11" s="1"/>
  <c r="J25" i="11" s="1"/>
  <c r="P41" i="13"/>
  <c r="F14" i="13"/>
  <c r="D26" i="11"/>
  <c r="P48" i="13" l="1"/>
  <c r="F26" i="11"/>
  <c r="E26" i="11"/>
  <c r="E35" i="13"/>
  <c r="J13" i="13"/>
  <c r="K14" i="13" s="1"/>
  <c r="F36" i="13" l="1"/>
  <c r="K36" i="13" s="1"/>
  <c r="J35" i="13"/>
  <c r="H26" i="11"/>
  <c r="P47" i="13"/>
  <c r="D27" i="11"/>
  <c r="I26" i="11"/>
  <c r="J26" i="11" s="1"/>
  <c r="P54" i="13" l="1"/>
  <c r="F27" i="11"/>
  <c r="M24" i="11"/>
  <c r="E27" i="11"/>
  <c r="H27" i="11" s="1"/>
  <c r="P53" i="13"/>
  <c r="M23" i="11"/>
  <c r="M26" i="11" s="1"/>
  <c r="I27" i="11" l="1"/>
  <c r="J27" i="11" s="1"/>
  <c r="D28" i="11"/>
  <c r="F28" i="11" l="1"/>
  <c r="E28" i="11"/>
  <c r="I28" i="11" l="1"/>
  <c r="J28" i="11" s="1"/>
  <c r="D29" i="11"/>
  <c r="F29" i="11" l="1"/>
  <c r="E29" i="11"/>
  <c r="D30" i="11" l="1"/>
  <c r="I29" i="11"/>
  <c r="J29" i="11" s="1"/>
  <c r="F30" i="11" l="1"/>
  <c r="E30" i="11"/>
  <c r="D31" i="11" l="1"/>
  <c r="I30" i="11"/>
  <c r="J30" i="11" s="1"/>
  <c r="F31" i="11" l="1"/>
  <c r="E31" i="11"/>
  <c r="D32" i="11" l="1"/>
  <c r="I31" i="11"/>
  <c r="J31" i="11" s="1"/>
  <c r="E32" i="11" l="1"/>
  <c r="F32" i="11"/>
  <c r="D33" i="11" l="1"/>
  <c r="I32" i="11"/>
  <c r="J32" i="11" s="1"/>
  <c r="E33" i="11" l="1"/>
  <c r="F33" i="11"/>
  <c r="D34" i="11" l="1"/>
  <c r="I33" i="11"/>
  <c r="J33" i="11" s="1"/>
  <c r="F34" i="11" l="1"/>
  <c r="E34" i="11"/>
  <c r="D35" i="11" l="1"/>
  <c r="I34" i="11"/>
  <c r="J34" i="11" s="1"/>
  <c r="F35" i="11" l="1"/>
  <c r="E35" i="11"/>
  <c r="D36" i="11" l="1"/>
  <c r="I35" i="11"/>
  <c r="J35" i="11" s="1"/>
  <c r="F36" i="11" l="1"/>
  <c r="E36" i="11"/>
  <c r="D37" i="11" l="1"/>
  <c r="I36" i="11"/>
  <c r="J36" i="11" s="1"/>
  <c r="F37" i="11" l="1"/>
  <c r="E37" i="11"/>
  <c r="I37" i="11" l="1"/>
  <c r="J37" i="11" s="1"/>
  <c r="D38" i="11"/>
  <c r="E38" i="11" l="1"/>
  <c r="F38" i="11"/>
  <c r="I38" i="11" l="1"/>
  <c r="J38" i="11" s="1"/>
  <c r="D39" i="11"/>
  <c r="F39" i="11" l="1"/>
  <c r="E39" i="11"/>
  <c r="D40" i="11" l="1"/>
  <c r="I39" i="11"/>
  <c r="J39" i="11" s="1"/>
  <c r="F40" i="11" l="1"/>
  <c r="E40" i="11"/>
  <c r="D41" i="11" l="1"/>
  <c r="I40" i="11"/>
  <c r="J40" i="11" s="1"/>
  <c r="E41" i="11" l="1"/>
  <c r="F41" i="11"/>
  <c r="D42" i="11" l="1"/>
  <c r="I41" i="11"/>
  <c r="J41" i="11" s="1"/>
  <c r="F42" i="11" l="1"/>
  <c r="E42" i="11"/>
  <c r="D43" i="11" l="1"/>
  <c r="I42" i="11"/>
  <c r="J42" i="11" s="1"/>
  <c r="F43" i="11" l="1"/>
  <c r="E43" i="11"/>
  <c r="D44" i="11" l="1"/>
  <c r="I43" i="11"/>
  <c r="J43" i="11" s="1"/>
  <c r="E44" i="11" l="1"/>
  <c r="F44" i="11"/>
  <c r="I44" i="11" l="1"/>
  <c r="J44" i="11" s="1"/>
  <c r="D45" i="11"/>
  <c r="F45" i="11" l="1"/>
  <c r="E45" i="11"/>
  <c r="D46" i="11" l="1"/>
  <c r="I45" i="11"/>
  <c r="J45" i="11" s="1"/>
  <c r="E46" i="11" l="1"/>
  <c r="F46" i="11"/>
  <c r="D47" i="11" l="1"/>
  <c r="I46" i="11"/>
  <c r="J46" i="11" s="1"/>
  <c r="F47" i="11" l="1"/>
  <c r="E47" i="11"/>
  <c r="D48" i="11" l="1"/>
  <c r="I47" i="11"/>
  <c r="J47" i="11" s="1"/>
  <c r="F48" i="11" l="1"/>
  <c r="E48" i="11"/>
  <c r="D49" i="11" l="1"/>
  <c r="I48" i="11"/>
  <c r="J48" i="11" s="1"/>
  <c r="F49" i="11" l="1"/>
  <c r="E49" i="11"/>
  <c r="I49" i="11" l="1"/>
  <c r="J49" i="11" s="1"/>
  <c r="D50" i="11"/>
  <c r="E50" i="11" l="1"/>
  <c r="F50" i="11"/>
  <c r="I50" i="11" l="1"/>
  <c r="J50" i="11" s="1"/>
  <c r="D51" i="11"/>
  <c r="F51" i="11" l="1"/>
  <c r="E51" i="11"/>
  <c r="D52" i="11" l="1"/>
  <c r="I51" i="11"/>
  <c r="J51" i="11" s="1"/>
  <c r="F52" i="11" l="1"/>
  <c r="E52" i="11"/>
  <c r="I52" i="11" l="1"/>
  <c r="J52" i="11" s="1"/>
  <c r="D53" i="11"/>
  <c r="E53" i="11" l="1"/>
  <c r="F53" i="11"/>
  <c r="D54" i="11" l="1"/>
  <c r="I53" i="11"/>
  <c r="J53" i="11" s="1"/>
  <c r="E54" i="11" l="1"/>
  <c r="F54" i="11"/>
  <c r="I54" i="11" l="1"/>
  <c r="J54" i="11" s="1"/>
  <c r="D55" i="11"/>
  <c r="E55" i="11" l="1"/>
  <c r="F55" i="11"/>
  <c r="D56" i="11" l="1"/>
  <c r="I55" i="11"/>
  <c r="J55" i="11" s="1"/>
  <c r="F56" i="11" l="1"/>
  <c r="E56" i="11"/>
  <c r="D57" i="11" l="1"/>
  <c r="I56" i="11"/>
  <c r="J56" i="11" s="1"/>
  <c r="F57" i="11" l="1"/>
  <c r="E57" i="11"/>
  <c r="D58" i="11" l="1"/>
  <c r="I57" i="11"/>
  <c r="J57" i="11" s="1"/>
  <c r="F58" i="11" l="1"/>
  <c r="E58" i="11"/>
  <c r="I58" i="11" l="1"/>
  <c r="J58" i="11" s="1"/>
  <c r="D59" i="11"/>
  <c r="E59" i="11" l="1"/>
  <c r="F59" i="11"/>
  <c r="D60" i="11" l="1"/>
  <c r="I59" i="11"/>
  <c r="J59" i="11" s="1"/>
  <c r="F60" i="11" l="1"/>
  <c r="E60" i="11"/>
  <c r="I60" i="11" l="1"/>
  <c r="J60" i="11" s="1"/>
  <c r="D61" i="11"/>
  <c r="F61" i="11" l="1"/>
  <c r="E61" i="11"/>
  <c r="D62" i="11" l="1"/>
  <c r="I61" i="11"/>
  <c r="J61" i="11" s="1"/>
  <c r="F62" i="11" l="1"/>
  <c r="E62" i="11"/>
  <c r="D63" i="11" l="1"/>
  <c r="I62" i="11"/>
  <c r="J62" i="11" s="1"/>
  <c r="F63" i="11" l="1"/>
  <c r="E63" i="11"/>
  <c r="D64" i="11" l="1"/>
  <c r="I63" i="11"/>
  <c r="J63" i="11" s="1"/>
  <c r="F64" i="11" l="1"/>
  <c r="E64" i="11"/>
  <c r="D65" i="11" l="1"/>
  <c r="I64" i="11"/>
  <c r="J64" i="11" s="1"/>
  <c r="F65" i="11" l="1"/>
  <c r="E65" i="11"/>
  <c r="D66" i="11" l="1"/>
  <c r="I65" i="11"/>
  <c r="J65" i="11" s="1"/>
  <c r="F66" i="11" l="1"/>
  <c r="E66" i="11"/>
  <c r="I66" i="11" l="1"/>
  <c r="J66" i="11" s="1"/>
  <c r="D67" i="11"/>
  <c r="E67" i="11" l="1"/>
  <c r="F67" i="11"/>
  <c r="I67" i="11" l="1"/>
  <c r="J67" i="11" s="1"/>
  <c r="D68" i="11"/>
  <c r="F68" i="11" l="1"/>
  <c r="E68" i="11"/>
  <c r="D69" i="11" l="1"/>
  <c r="I68" i="11"/>
  <c r="J68" i="11" s="1"/>
  <c r="F69" i="11" l="1"/>
  <c r="E69" i="11"/>
  <c r="D70" i="11" l="1"/>
  <c r="I69" i="11"/>
  <c r="J69" i="11" s="1"/>
  <c r="F70" i="11" l="1"/>
  <c r="E70" i="11"/>
  <c r="I70" i="11" l="1"/>
  <c r="J70" i="11" s="1"/>
  <c r="D71" i="11"/>
  <c r="F71" i="11" l="1"/>
  <c r="E71" i="11"/>
  <c r="D72" i="11" l="1"/>
  <c r="I71" i="11"/>
  <c r="J71" i="11" s="1"/>
  <c r="F72" i="11" l="1"/>
  <c r="E72" i="11"/>
  <c r="D73" i="11" l="1"/>
  <c r="I72" i="11"/>
  <c r="J72" i="11" s="1"/>
  <c r="F73" i="11" l="1"/>
  <c r="E73" i="11"/>
  <c r="I73" i="11" l="1"/>
  <c r="J73" i="11" s="1"/>
  <c r="D74" i="11"/>
  <c r="F74" i="11" l="1"/>
  <c r="E74" i="11"/>
  <c r="D75" i="11" l="1"/>
  <c r="I74" i="11"/>
  <c r="J74" i="11" s="1"/>
  <c r="E75" i="11" l="1"/>
  <c r="F75" i="11"/>
  <c r="D76" i="11" l="1"/>
  <c r="I75" i="11"/>
  <c r="J75" i="11" s="1"/>
  <c r="F76" i="11" l="1"/>
  <c r="E76" i="11"/>
  <c r="D77" i="11" l="1"/>
  <c r="I76" i="11"/>
  <c r="J76" i="11" s="1"/>
  <c r="F77" i="11" l="1"/>
  <c r="E77" i="11"/>
  <c r="D78" i="11" l="1"/>
  <c r="I77" i="11"/>
  <c r="J77" i="11" s="1"/>
  <c r="F78" i="11" l="1"/>
  <c r="E78" i="11"/>
  <c r="I78" i="11" l="1"/>
  <c r="J78" i="11" s="1"/>
  <c r="D79" i="11"/>
  <c r="F79" i="11" l="1"/>
  <c r="E79" i="11"/>
  <c r="D80" i="11" l="1"/>
  <c r="I79" i="11"/>
  <c r="J79" i="11" s="1"/>
  <c r="F80" i="11" l="1"/>
  <c r="E80" i="11"/>
  <c r="D81" i="11" l="1"/>
  <c r="I80" i="11"/>
  <c r="J80" i="11" s="1"/>
  <c r="E81" i="11" l="1"/>
  <c r="F81" i="11"/>
  <c r="D82" i="11" l="1"/>
  <c r="I81" i="11"/>
  <c r="J81" i="11" s="1"/>
  <c r="F82" i="11" l="1"/>
  <c r="E82" i="11"/>
  <c r="D83" i="11" l="1"/>
  <c r="I82" i="11"/>
  <c r="J82" i="11" s="1"/>
  <c r="F83" i="11" l="1"/>
  <c r="E83" i="11"/>
  <c r="I83" i="11" l="1"/>
  <c r="J83" i="11" s="1"/>
  <c r="D84" i="11"/>
  <c r="F84" i="11" l="1"/>
  <c r="E84" i="11"/>
  <c r="D85" i="11" l="1"/>
  <c r="I84" i="11"/>
  <c r="J84" i="11" s="1"/>
  <c r="F85" i="11" l="1"/>
  <c r="E85" i="11"/>
  <c r="I85" i="11" l="1"/>
  <c r="J85" i="11" s="1"/>
  <c r="D86" i="11"/>
  <c r="F86" i="11" l="1"/>
  <c r="E86" i="11"/>
  <c r="D87" i="11" l="1"/>
  <c r="I86" i="11"/>
  <c r="J86" i="11" s="1"/>
  <c r="F87" i="11" l="1"/>
  <c r="E87" i="11"/>
  <c r="D88" i="11" l="1"/>
  <c r="I87" i="11"/>
  <c r="J87" i="11" s="1"/>
  <c r="F88" i="11" l="1"/>
  <c r="E88" i="11"/>
  <c r="D89" i="11" l="1"/>
  <c r="I88" i="11"/>
  <c r="J88" i="11" s="1"/>
  <c r="F89" i="11" l="1"/>
  <c r="E89" i="11"/>
  <c r="D90" i="11" l="1"/>
  <c r="I89" i="11"/>
  <c r="J89" i="11" s="1"/>
  <c r="F90" i="11" l="1"/>
  <c r="E90" i="11"/>
  <c r="D91" i="11" l="1"/>
  <c r="I90" i="11"/>
  <c r="J90" i="11" s="1"/>
  <c r="F91" i="11" l="1"/>
  <c r="E91" i="11"/>
  <c r="D92" i="11" l="1"/>
  <c r="I91" i="11"/>
  <c r="J91" i="11" s="1"/>
  <c r="E92" i="11" l="1"/>
  <c r="F92" i="11"/>
  <c r="D93" i="11" l="1"/>
  <c r="I92" i="11"/>
  <c r="J92" i="11" s="1"/>
  <c r="E93" i="11" l="1"/>
  <c r="F93" i="11"/>
  <c r="I93" i="11" l="1"/>
  <c r="J93" i="11" s="1"/>
  <c r="D94" i="11"/>
  <c r="F94" i="11" l="1"/>
  <c r="E94" i="11"/>
  <c r="I94" i="11" l="1"/>
  <c r="J94" i="11" s="1"/>
  <c r="D95" i="11"/>
  <c r="F95" i="11" l="1"/>
  <c r="E95" i="11"/>
  <c r="D96" i="11" l="1"/>
  <c r="I95" i="11"/>
  <c r="J95" i="11" s="1"/>
  <c r="F96" i="11" l="1"/>
  <c r="E96" i="11"/>
  <c r="D97" i="11" l="1"/>
  <c r="I96" i="11"/>
  <c r="J96" i="11" s="1"/>
  <c r="F97" i="11" l="1"/>
  <c r="E97" i="11"/>
  <c r="D98" i="11" l="1"/>
  <c r="I97" i="11"/>
  <c r="J97" i="11" s="1"/>
  <c r="F98" i="11" l="1"/>
  <c r="E98" i="11"/>
  <c r="I98" i="11" l="1"/>
  <c r="J98" i="11" s="1"/>
  <c r="D99" i="11"/>
  <c r="F99" i="11" l="1"/>
  <c r="E99" i="11"/>
  <c r="D100" i="11" l="1"/>
  <c r="I99" i="11"/>
  <c r="J99" i="11" s="1"/>
  <c r="F100" i="11" l="1"/>
  <c r="E100" i="11"/>
  <c r="D101" i="11" l="1"/>
  <c r="I100" i="11"/>
  <c r="J100" i="11" s="1"/>
  <c r="E101" i="11" l="1"/>
  <c r="F101" i="11"/>
  <c r="D102" i="11" l="1"/>
  <c r="I101" i="11"/>
  <c r="J101" i="11" s="1"/>
  <c r="E102" i="11" l="1"/>
  <c r="F102" i="11"/>
  <c r="I102" i="11" l="1"/>
  <c r="J102" i="11" s="1"/>
  <c r="D103" i="11"/>
  <c r="E103" i="11" l="1"/>
  <c r="F103" i="11"/>
  <c r="D104" i="11" l="1"/>
  <c r="I103" i="11"/>
  <c r="J103" i="11" s="1"/>
  <c r="F104" i="11" l="1"/>
  <c r="E104" i="11"/>
  <c r="D105" i="11" l="1"/>
  <c r="I104" i="11"/>
  <c r="J104" i="11" s="1"/>
  <c r="F105" i="11" l="1"/>
  <c r="E105" i="11"/>
  <c r="D106" i="11" l="1"/>
  <c r="I105" i="11"/>
  <c r="J105" i="11" s="1"/>
  <c r="F106" i="11" l="1"/>
  <c r="E106" i="11"/>
  <c r="I106" i="11" l="1"/>
  <c r="J106" i="11" s="1"/>
  <c r="D107" i="11"/>
  <c r="F107" i="11" l="1"/>
  <c r="E107" i="11"/>
  <c r="D108" i="11" l="1"/>
  <c r="I107" i="11"/>
  <c r="J107" i="11" s="1"/>
  <c r="F108" i="11" l="1"/>
  <c r="E108" i="11"/>
  <c r="D109" i="11" l="1"/>
  <c r="I108" i="11"/>
  <c r="J108" i="11" s="1"/>
  <c r="F109" i="11" l="1"/>
  <c r="E109" i="11"/>
  <c r="D110" i="11" l="1"/>
  <c r="I109" i="11"/>
  <c r="J109" i="11" s="1"/>
  <c r="F110" i="11" l="1"/>
  <c r="E110" i="11"/>
  <c r="I110" i="11" l="1"/>
  <c r="J110" i="11" s="1"/>
  <c r="D111" i="11"/>
  <c r="F111" i="11" l="1"/>
  <c r="E111" i="11"/>
  <c r="D112" i="11" l="1"/>
  <c r="I111" i="11"/>
  <c r="J111" i="11" s="1"/>
  <c r="F112" i="11" l="1"/>
  <c r="E112" i="11"/>
  <c r="I112" i="11" l="1"/>
  <c r="J112" i="11" s="1"/>
  <c r="D113" i="11"/>
  <c r="F113" i="11" l="1"/>
  <c r="E113" i="11"/>
  <c r="D114" i="11" l="1"/>
  <c r="I113" i="11"/>
  <c r="J113" i="11" s="1"/>
  <c r="F114" i="11" l="1"/>
  <c r="E114" i="11"/>
  <c r="D115" i="11" l="1"/>
  <c r="I114" i="11"/>
  <c r="J114" i="11" s="1"/>
  <c r="F115" i="11" l="1"/>
  <c r="E115" i="11"/>
  <c r="D116" i="11" l="1"/>
  <c r="I115" i="11"/>
  <c r="J115" i="11" s="1"/>
  <c r="F116" i="11" l="1"/>
  <c r="E116" i="11"/>
  <c r="D117" i="11" l="1"/>
  <c r="I116" i="11"/>
  <c r="J116" i="11" s="1"/>
  <c r="F117" i="11" l="1"/>
  <c r="E117" i="11"/>
  <c r="D118" i="11" l="1"/>
  <c r="I117" i="11"/>
  <c r="J117" i="11" s="1"/>
  <c r="F118" i="11" l="1"/>
  <c r="E118" i="11"/>
  <c r="I118" i="11" l="1"/>
  <c r="J118" i="11" s="1"/>
  <c r="D119" i="11"/>
  <c r="F119" i="11" l="1"/>
  <c r="E119" i="11"/>
  <c r="D120" i="11" l="1"/>
  <c r="I119" i="11"/>
  <c r="J119" i="11" s="1"/>
  <c r="F120" i="11" l="1"/>
  <c r="E120" i="11"/>
  <c r="D121" i="11" l="1"/>
  <c r="I120" i="11"/>
  <c r="J120" i="11" s="1"/>
  <c r="F121" i="11" l="1"/>
  <c r="E121" i="11"/>
  <c r="D122" i="11" l="1"/>
  <c r="I121" i="11"/>
  <c r="J121" i="11" s="1"/>
  <c r="F122" i="11" l="1"/>
  <c r="E122" i="11"/>
  <c r="I122" i="11" l="1"/>
  <c r="J122" i="11" s="1"/>
  <c r="D123" i="11"/>
  <c r="F123" i="11" l="1"/>
  <c r="E123" i="11"/>
  <c r="I123" i="11" l="1"/>
  <c r="J123" i="11" s="1"/>
  <c r="D124" i="11"/>
  <c r="F124" i="11" l="1"/>
  <c r="E124" i="11"/>
  <c r="D125" i="11" l="1"/>
  <c r="I124" i="11"/>
  <c r="J124" i="11" s="1"/>
  <c r="F125" i="11" l="1"/>
  <c r="E125" i="11"/>
  <c r="I125" i="11" l="1"/>
  <c r="J125" i="11" s="1"/>
  <c r="D126" i="11"/>
  <c r="F126" i="11" l="1"/>
  <c r="E126" i="11"/>
  <c r="I126" i="11" l="1"/>
  <c r="J126" i="11" s="1"/>
  <c r="D127" i="11"/>
  <c r="E127" i="11" l="1"/>
  <c r="F127" i="11"/>
  <c r="D128" i="11" l="1"/>
  <c r="I127" i="11"/>
  <c r="J127" i="11" s="1"/>
  <c r="F128" i="11" l="1"/>
  <c r="E128" i="11"/>
  <c r="I128" i="11" l="1"/>
  <c r="J128" i="11" s="1"/>
  <c r="D129" i="11"/>
  <c r="F129" i="11" l="1"/>
  <c r="E129" i="11"/>
  <c r="D130" i="11" l="1"/>
  <c r="I129" i="11"/>
  <c r="J129" i="11" s="1"/>
  <c r="E130" i="11" l="1"/>
  <c r="F130" i="11"/>
  <c r="I130" i="11" l="1"/>
  <c r="J130" i="11" s="1"/>
  <c r="D132" i="11" l="1"/>
  <c r="A11" i="7"/>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D14" i="5"/>
  <c r="D13" i="5"/>
  <c r="M61" i="8" l="1"/>
  <c r="N60" i="8"/>
  <c r="M59" i="8"/>
  <c r="M16" i="8"/>
  <c r="M14" i="8" l="1"/>
  <c r="M7" i="8"/>
  <c r="C133" i="7" l="1"/>
  <c r="N15" i="8" l="1"/>
  <c r="M21" i="8" l="1"/>
  <c r="N20" i="8" l="1"/>
  <c r="M19" i="8"/>
  <c r="C18" i="5" l="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C119" i="5" s="1"/>
  <c r="C120" i="5" s="1"/>
  <c r="C121" i="5" s="1"/>
  <c r="C122" i="5" s="1"/>
  <c r="C123" i="5" s="1"/>
  <c r="C124" i="5" s="1"/>
  <c r="C125" i="5" s="1"/>
  <c r="C126" i="5" s="1"/>
  <c r="C127" i="5" s="1"/>
  <c r="C128" i="5" s="1"/>
  <c r="C129" i="5" s="1"/>
  <c r="C130" i="5" s="1"/>
  <c r="C131" i="5" s="1"/>
  <c r="C132" i="5" s="1"/>
  <c r="C133" i="5" s="1"/>
  <c r="C134" i="5" s="1"/>
  <c r="C135" i="5" s="1"/>
  <c r="C136" i="5" s="1"/>
  <c r="C137" i="5" s="1"/>
  <c r="D5" i="7"/>
  <c r="D10" i="5"/>
  <c r="D7" i="5" l="1"/>
  <c r="F8" i="8" l="1"/>
  <c r="D9" i="5"/>
  <c r="F11" i="7"/>
  <c r="D12" i="7" s="1"/>
  <c r="F12" i="7" s="1"/>
  <c r="D13" i="7" s="1"/>
  <c r="F13" i="7" s="1"/>
  <c r="H12" i="7" l="1"/>
  <c r="E7" i="8"/>
  <c r="J7" i="8" s="1"/>
  <c r="K10" i="8" s="1"/>
  <c r="E17" i="5"/>
  <c r="D11" i="5"/>
  <c r="D129" i="5" s="1"/>
  <c r="J8" i="8"/>
  <c r="K9" i="8" s="1"/>
  <c r="P8" i="8"/>
  <c r="I12" i="7"/>
  <c r="J12" i="7" s="1"/>
  <c r="H13" i="7"/>
  <c r="D95" i="5" l="1"/>
  <c r="D61" i="5"/>
  <c r="O7" i="8"/>
  <c r="D93" i="5"/>
  <c r="D105" i="5"/>
  <c r="D47" i="5"/>
  <c r="D83" i="5"/>
  <c r="D35" i="5"/>
  <c r="D36" i="5"/>
  <c r="D104" i="5"/>
  <c r="D40" i="5"/>
  <c r="D27" i="5"/>
  <c r="D12" i="5"/>
  <c r="D42" i="5"/>
  <c r="D65" i="5"/>
  <c r="D23" i="5"/>
  <c r="D67" i="5"/>
  <c r="D45" i="5"/>
  <c r="D92" i="5"/>
  <c r="D132" i="5"/>
  <c r="D79" i="5"/>
  <c r="D63" i="5"/>
  <c r="D110" i="5"/>
  <c r="D21" i="5"/>
  <c r="D123" i="5"/>
  <c r="D106" i="5"/>
  <c r="D98" i="5"/>
  <c r="D34" i="5"/>
  <c r="D32" i="5"/>
  <c r="D25" i="5"/>
  <c r="D120" i="5"/>
  <c r="D122" i="5"/>
  <c r="D38" i="5"/>
  <c r="D31" i="5"/>
  <c r="D69" i="5"/>
  <c r="D49" i="5"/>
  <c r="D73" i="5"/>
  <c r="D44" i="5"/>
  <c r="D30" i="5"/>
  <c r="D84" i="5"/>
  <c r="D116" i="5"/>
  <c r="D54" i="5"/>
  <c r="D90" i="5"/>
  <c r="D137" i="5" s="1"/>
  <c r="D39" i="5"/>
  <c r="D121" i="5"/>
  <c r="D51" i="5"/>
  <c r="D75" i="5"/>
  <c r="D113" i="5"/>
  <c r="D77" i="5"/>
  <c r="D52" i="5"/>
  <c r="D18" i="5"/>
  <c r="E18" i="5" s="1"/>
  <c r="D64" i="5"/>
  <c r="D125" i="5"/>
  <c r="D48" i="5"/>
  <c r="D109" i="5"/>
  <c r="D115" i="5"/>
  <c r="D76" i="5"/>
  <c r="D128" i="5"/>
  <c r="D88" i="5"/>
  <c r="D43" i="5"/>
  <c r="D26" i="5"/>
  <c r="D86" i="5"/>
  <c r="D41" i="5"/>
  <c r="D46" i="5"/>
  <c r="D117" i="5"/>
  <c r="D101" i="5"/>
  <c r="D68" i="5"/>
  <c r="D37" i="5"/>
  <c r="D55" i="5"/>
  <c r="D103" i="5"/>
  <c r="D19" i="5"/>
  <c r="D99" i="5"/>
  <c r="D136" i="5"/>
  <c r="D58" i="5"/>
  <c r="D124" i="5"/>
  <c r="D66" i="5"/>
  <c r="D107" i="5"/>
  <c r="D134" i="5"/>
  <c r="D56" i="5"/>
  <c r="D91" i="5"/>
  <c r="D60" i="5"/>
  <c r="D87" i="5"/>
  <c r="D78" i="5"/>
  <c r="D28" i="5"/>
  <c r="D131" i="5"/>
  <c r="D70" i="5"/>
  <c r="D22" i="5"/>
  <c r="D126" i="5"/>
  <c r="D72" i="5"/>
  <c r="D111" i="5"/>
  <c r="D50" i="5"/>
  <c r="D119" i="5"/>
  <c r="D71" i="5"/>
  <c r="D33" i="5"/>
  <c r="D57" i="5"/>
  <c r="D80" i="5"/>
  <c r="D59" i="5"/>
  <c r="D112" i="5"/>
  <c r="D108" i="5"/>
  <c r="D133" i="5"/>
  <c r="D89" i="5"/>
  <c r="D24" i="5"/>
  <c r="D94" i="5"/>
  <c r="D85" i="5"/>
  <c r="D100" i="5"/>
  <c r="D82" i="5"/>
  <c r="D114" i="5"/>
  <c r="D81" i="5"/>
  <c r="D20" i="5"/>
  <c r="D127" i="5"/>
  <c r="D102" i="5"/>
  <c r="D97" i="5"/>
  <c r="D130" i="5"/>
  <c r="D62" i="5"/>
  <c r="D118" i="5"/>
  <c r="D96" i="5"/>
  <c r="D74" i="5"/>
  <c r="D135" i="5"/>
  <c r="D29" i="5"/>
  <c r="D53" i="5"/>
  <c r="I13" i="7"/>
  <c r="J13" i="7" s="1"/>
  <c r="D14" i="7"/>
  <c r="H14" i="7" s="1"/>
  <c r="F14" i="7" l="1"/>
  <c r="E19" i="5"/>
  <c r="E20" i="5" s="1"/>
  <c r="E21" i="5" s="1"/>
  <c r="E22" i="5" s="1"/>
  <c r="E23" i="5" s="1"/>
  <c r="E24" i="5" s="1"/>
  <c r="E25" i="5" s="1"/>
  <c r="E26" i="5" s="1"/>
  <c r="E27" i="5" s="1"/>
  <c r="E28" i="5" s="1"/>
  <c r="E29" i="5" s="1"/>
  <c r="E30" i="5" s="1"/>
  <c r="E31" i="5" s="1"/>
  <c r="E32" i="5" s="1"/>
  <c r="E33" i="5" s="1"/>
  <c r="E34" i="5" s="1"/>
  <c r="E35" i="5" s="1"/>
  <c r="E36" i="5" s="1"/>
  <c r="E37" i="5" s="1"/>
  <c r="E38" i="5" s="1"/>
  <c r="E39" i="5" s="1"/>
  <c r="E40" i="5" s="1"/>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s="1"/>
  <c r="E85" i="5" s="1"/>
  <c r="E86" i="5" s="1"/>
  <c r="E87" i="5" s="1"/>
  <c r="E88" i="5" s="1"/>
  <c r="E89" i="5" s="1"/>
  <c r="E90" i="5" s="1"/>
  <c r="E91" i="5" s="1"/>
  <c r="E92" i="5" s="1"/>
  <c r="E93" i="5" s="1"/>
  <c r="E94" i="5" s="1"/>
  <c r="E95" i="5" s="1"/>
  <c r="E96" i="5" s="1"/>
  <c r="E97" i="5" s="1"/>
  <c r="E98" i="5" s="1"/>
  <c r="E99" i="5" s="1"/>
  <c r="E100" i="5" s="1"/>
  <c r="E101" i="5" s="1"/>
  <c r="E102" i="5" s="1"/>
  <c r="E103" i="5" s="1"/>
  <c r="E104" i="5" s="1"/>
  <c r="E105" i="5" s="1"/>
  <c r="E106" i="5" s="1"/>
  <c r="E107" i="5" s="1"/>
  <c r="E108" i="5" s="1"/>
  <c r="E109" i="5" s="1"/>
  <c r="E110" i="5" s="1"/>
  <c r="E111" i="5" s="1"/>
  <c r="E112" i="5" s="1"/>
  <c r="E113" i="5" s="1"/>
  <c r="E114" i="5" s="1"/>
  <c r="E115" i="5" s="1"/>
  <c r="E116" i="5" s="1"/>
  <c r="E117" i="5" s="1"/>
  <c r="E118" i="5" s="1"/>
  <c r="E119" i="5" s="1"/>
  <c r="E120" i="5" s="1"/>
  <c r="E121" i="5" s="1"/>
  <c r="E122" i="5" s="1"/>
  <c r="E123" i="5" s="1"/>
  <c r="E124" i="5" s="1"/>
  <c r="E125" i="5" s="1"/>
  <c r="E126" i="5" s="1"/>
  <c r="E127" i="5" s="1"/>
  <c r="E128" i="5" s="1"/>
  <c r="E129" i="5" s="1"/>
  <c r="E130" i="5" s="1"/>
  <c r="E131" i="5" s="1"/>
  <c r="E132" i="5" s="1"/>
  <c r="E133" i="5" s="1"/>
  <c r="E134" i="5" s="1"/>
  <c r="E135" i="5" s="1"/>
  <c r="E136" i="5" s="1"/>
  <c r="E137" i="5" s="1"/>
  <c r="J59" i="8"/>
  <c r="K60" i="8" s="1"/>
  <c r="P60" i="8" s="1"/>
  <c r="J19" i="8"/>
  <c r="K20" i="8" s="1"/>
  <c r="P20" i="8" s="1"/>
  <c r="D139" i="5"/>
  <c r="O59" i="8" l="1"/>
  <c r="O19" i="8"/>
  <c r="I14" i="7"/>
  <c r="J14" i="7" s="1"/>
  <c r="D15" i="7"/>
  <c r="F15" i="7" l="1"/>
  <c r="H15" i="7"/>
  <c r="I15" i="7" s="1"/>
  <c r="J15" i="7" s="1"/>
  <c r="D16" i="7"/>
  <c r="H16" i="7" s="1"/>
  <c r="F16" i="7" l="1"/>
  <c r="I16" i="7" l="1"/>
  <c r="J16" i="7" s="1"/>
  <c r="D17" i="7"/>
  <c r="H17" i="7" s="1"/>
  <c r="F17" i="7" l="1"/>
  <c r="D18" i="7" l="1"/>
  <c r="H18" i="7" s="1"/>
  <c r="I17" i="7"/>
  <c r="J17" i="7" s="1"/>
  <c r="F18" i="7" l="1"/>
  <c r="D19" i="7" l="1"/>
  <c r="H19" i="7" s="1"/>
  <c r="I18" i="7"/>
  <c r="J18" i="7" s="1"/>
  <c r="F19" i="7" l="1"/>
  <c r="I19" i="7" l="1"/>
  <c r="J19" i="7" s="1"/>
  <c r="D20" i="7"/>
  <c r="H20" i="7" s="1"/>
  <c r="F20" i="7" l="1"/>
  <c r="I20" i="7" l="1"/>
  <c r="J20" i="7" s="1"/>
  <c r="D21" i="7"/>
  <c r="H21" i="7" s="1"/>
  <c r="F21" i="7" l="1"/>
  <c r="I21" i="7" l="1"/>
  <c r="J21" i="7" s="1"/>
  <c r="D22" i="7"/>
  <c r="H22" i="7" s="1"/>
  <c r="J14" i="8" l="1"/>
  <c r="F22" i="7"/>
  <c r="I22" i="7" l="1"/>
  <c r="J22" i="7" s="1"/>
  <c r="D23" i="7"/>
  <c r="O26" i="8" l="1"/>
  <c r="E23" i="7"/>
  <c r="F23" i="7"/>
  <c r="E25" i="8"/>
  <c r="O14" i="8"/>
  <c r="D24" i="7"/>
  <c r="F24" i="7" l="1"/>
  <c r="O32" i="8"/>
  <c r="O25" i="8"/>
  <c r="J25" i="8"/>
  <c r="H23" i="7"/>
  <c r="D25" i="7"/>
  <c r="O38" i="8" s="1"/>
  <c r="E24" i="7"/>
  <c r="P15" i="8"/>
  <c r="K15" i="8"/>
  <c r="O31" i="8" l="1"/>
  <c r="J31" i="8"/>
  <c r="H24" i="7"/>
  <c r="I23" i="7"/>
  <c r="J23" i="7" s="1"/>
  <c r="E31" i="8"/>
  <c r="K26" i="8"/>
  <c r="E25" i="7"/>
  <c r="F25" i="7"/>
  <c r="J37" i="8" l="1"/>
  <c r="O37" i="8"/>
  <c r="E37" i="8"/>
  <c r="H25" i="7"/>
  <c r="K32" i="8"/>
  <c r="D26" i="7"/>
  <c r="I24" i="7"/>
  <c r="J24" i="7" s="1"/>
  <c r="E26" i="7" l="1"/>
  <c r="H26" i="7" s="1"/>
  <c r="F26" i="7"/>
  <c r="I25" i="7"/>
  <c r="J25" i="7" s="1"/>
  <c r="K38" i="8" l="1"/>
  <c r="D27" i="7"/>
  <c r="I26" i="7"/>
  <c r="J26" i="7" s="1"/>
  <c r="E27" i="7" l="1"/>
  <c r="H27" i="7" s="1"/>
  <c r="F27" i="7"/>
  <c r="J43" i="8" l="1"/>
  <c r="M23" i="7"/>
  <c r="D28" i="7"/>
  <c r="O45" i="8" l="1"/>
  <c r="M24" i="7"/>
  <c r="E43" i="8"/>
  <c r="O43" i="8"/>
  <c r="K45" i="8"/>
  <c r="I27" i="7"/>
  <c r="J27" i="7" s="1"/>
  <c r="E28" i="7"/>
  <c r="H28" i="7" s="1"/>
  <c r="F28" i="7"/>
  <c r="I28" i="7" l="1"/>
  <c r="J28" i="7" s="1"/>
  <c r="D29" i="7"/>
  <c r="E51" i="8" s="1"/>
  <c r="O52" i="8" s="1"/>
  <c r="M26" i="7" l="1"/>
  <c r="F29" i="7"/>
  <c r="E29" i="7"/>
  <c r="E52" i="8" s="1"/>
  <c r="K52" i="8" s="1"/>
  <c r="J51" i="8" s="1"/>
  <c r="O51" i="8" s="1"/>
  <c r="D30" i="7" l="1"/>
  <c r="I29" i="7"/>
  <c r="J29" i="7" s="1"/>
  <c r="F30" i="7" l="1"/>
  <c r="E30" i="7"/>
  <c r="D31" i="7" l="1"/>
  <c r="I30" i="7"/>
  <c r="J30" i="7" s="1"/>
  <c r="F31" i="7" l="1"/>
  <c r="E31" i="7"/>
  <c r="I31" i="7" l="1"/>
  <c r="J31" i="7" s="1"/>
  <c r="D32" i="7"/>
  <c r="E32" i="7" l="1"/>
  <c r="F32" i="7"/>
  <c r="D33" i="7" l="1"/>
  <c r="I32" i="7"/>
  <c r="J32" i="7" s="1"/>
  <c r="E33" i="7" l="1"/>
  <c r="F33" i="7"/>
  <c r="I33" i="7" l="1"/>
  <c r="J33" i="7" s="1"/>
  <c r="D34" i="7"/>
  <c r="E34" i="7" l="1"/>
  <c r="F34" i="7"/>
  <c r="D35" i="7" l="1"/>
  <c r="I34" i="7"/>
  <c r="J34" i="7" s="1"/>
  <c r="E35" i="7" l="1"/>
  <c r="F35" i="7"/>
  <c r="I35" i="7" l="1"/>
  <c r="J35" i="7" s="1"/>
  <c r="D36" i="7"/>
  <c r="E36" i="7" l="1"/>
  <c r="F36" i="7"/>
  <c r="I36" i="7" l="1"/>
  <c r="J36" i="7" s="1"/>
  <c r="D37" i="7"/>
  <c r="E37" i="7" l="1"/>
  <c r="F37" i="7"/>
  <c r="D38" i="7" l="1"/>
  <c r="I37" i="7"/>
  <c r="J37" i="7" s="1"/>
  <c r="E38" i="7" l="1"/>
  <c r="F38" i="7"/>
  <c r="D39" i="7" l="1"/>
  <c r="I38" i="7"/>
  <c r="J38" i="7" s="1"/>
  <c r="E39" i="7" l="1"/>
  <c r="F39" i="7"/>
  <c r="I39" i="7" l="1"/>
  <c r="J39" i="7" s="1"/>
  <c r="D40" i="7"/>
  <c r="F40" i="7" l="1"/>
  <c r="E40" i="7"/>
  <c r="D41" i="7" l="1"/>
  <c r="I40" i="7"/>
  <c r="J40" i="7" s="1"/>
  <c r="E41" i="7" l="1"/>
  <c r="F41" i="7"/>
  <c r="I41" i="7" l="1"/>
  <c r="J41" i="7" s="1"/>
  <c r="D42" i="7"/>
  <c r="E42" i="7" l="1"/>
  <c r="F42" i="7"/>
  <c r="D43" i="7" l="1"/>
  <c r="I42" i="7"/>
  <c r="J42" i="7" s="1"/>
  <c r="E43" i="7" l="1"/>
  <c r="F43" i="7"/>
  <c r="D44" i="7" l="1"/>
  <c r="I43" i="7"/>
  <c r="J43" i="7" s="1"/>
  <c r="F44" i="7" l="1"/>
  <c r="E44" i="7"/>
  <c r="I44" i="7" l="1"/>
  <c r="J44" i="7" s="1"/>
  <c r="D45" i="7"/>
  <c r="E45" i="7" l="1"/>
  <c r="F45" i="7"/>
  <c r="I45" i="7" l="1"/>
  <c r="J45" i="7" s="1"/>
  <c r="D46" i="7"/>
  <c r="E46" i="7" l="1"/>
  <c r="F46" i="7"/>
  <c r="I46" i="7" l="1"/>
  <c r="J46" i="7" s="1"/>
  <c r="D47" i="7"/>
  <c r="E47" i="7" l="1"/>
  <c r="F47" i="7"/>
  <c r="D48" i="7" l="1"/>
  <c r="I47" i="7"/>
  <c r="J47" i="7" s="1"/>
  <c r="E48" i="7" l="1"/>
  <c r="F48" i="7"/>
  <c r="D49" i="7" l="1"/>
  <c r="I48" i="7"/>
  <c r="J48" i="7" s="1"/>
  <c r="E49" i="7" l="1"/>
  <c r="F49" i="7"/>
  <c r="D50" i="7" l="1"/>
  <c r="I49" i="7"/>
  <c r="J49" i="7" s="1"/>
  <c r="E50" i="7" l="1"/>
  <c r="F50" i="7"/>
  <c r="D51" i="7" l="1"/>
  <c r="I50" i="7"/>
  <c r="J50" i="7" s="1"/>
  <c r="F51" i="7" l="1"/>
  <c r="E51" i="7"/>
  <c r="D52" i="7" l="1"/>
  <c r="I51" i="7"/>
  <c r="J51" i="7" s="1"/>
  <c r="E52" i="7" l="1"/>
  <c r="F52" i="7"/>
  <c r="D53" i="7" l="1"/>
  <c r="I52" i="7"/>
  <c r="J52" i="7" s="1"/>
  <c r="E53" i="7" l="1"/>
  <c r="F53" i="7"/>
  <c r="D54" i="7" l="1"/>
  <c r="I53" i="7"/>
  <c r="J53" i="7" s="1"/>
  <c r="E54" i="7" l="1"/>
  <c r="F54" i="7"/>
  <c r="D55" i="7" l="1"/>
  <c r="I54" i="7"/>
  <c r="J54" i="7" s="1"/>
  <c r="E55" i="7" l="1"/>
  <c r="F55" i="7"/>
  <c r="D56" i="7" l="1"/>
  <c r="I55" i="7"/>
  <c r="J55" i="7" s="1"/>
  <c r="E56" i="7" l="1"/>
  <c r="F56" i="7"/>
  <c r="I56" i="7" l="1"/>
  <c r="J56" i="7" s="1"/>
  <c r="D57" i="7"/>
  <c r="F57" i="7" l="1"/>
  <c r="E57" i="7"/>
  <c r="I57" i="7" l="1"/>
  <c r="J57" i="7" s="1"/>
  <c r="D58" i="7"/>
  <c r="E58" i="7" l="1"/>
  <c r="F58" i="7"/>
  <c r="I58" i="7" l="1"/>
  <c r="J58" i="7" s="1"/>
  <c r="D59" i="7"/>
  <c r="E59" i="7" l="1"/>
  <c r="F59" i="7"/>
  <c r="D60" i="7" l="1"/>
  <c r="I59" i="7"/>
  <c r="J59" i="7" s="1"/>
  <c r="E60" i="7" l="1"/>
  <c r="F60" i="7"/>
  <c r="D61" i="7" l="1"/>
  <c r="I60" i="7"/>
  <c r="J60" i="7" s="1"/>
  <c r="E61" i="7" l="1"/>
  <c r="F61" i="7"/>
  <c r="D62" i="7" l="1"/>
  <c r="I61" i="7"/>
  <c r="J61" i="7" s="1"/>
  <c r="F62" i="7" l="1"/>
  <c r="E62" i="7"/>
  <c r="I62" i="7" l="1"/>
  <c r="J62" i="7" s="1"/>
  <c r="D63" i="7"/>
  <c r="E63" i="7" l="1"/>
  <c r="F63" i="7"/>
  <c r="D64" i="7" l="1"/>
  <c r="I63" i="7"/>
  <c r="J63" i="7" s="1"/>
  <c r="E64" i="7" l="1"/>
  <c r="F64" i="7"/>
  <c r="D65" i="7" l="1"/>
  <c r="I64" i="7"/>
  <c r="J64" i="7" s="1"/>
  <c r="E65" i="7" l="1"/>
  <c r="F65" i="7"/>
  <c r="D66" i="7" l="1"/>
  <c r="I65" i="7"/>
  <c r="J65" i="7" s="1"/>
  <c r="E66" i="7" l="1"/>
  <c r="F66" i="7"/>
  <c r="I66" i="7" l="1"/>
  <c r="J66" i="7" s="1"/>
  <c r="D67" i="7"/>
  <c r="E67" i="7" l="1"/>
  <c r="F67" i="7"/>
  <c r="D68" i="7" l="1"/>
  <c r="I67" i="7"/>
  <c r="J67" i="7" s="1"/>
  <c r="E68" i="7" l="1"/>
  <c r="F68" i="7"/>
  <c r="D69" i="7" l="1"/>
  <c r="I68" i="7"/>
  <c r="J68" i="7" s="1"/>
  <c r="F69" i="7" l="1"/>
  <c r="E69" i="7"/>
  <c r="D70" i="7" l="1"/>
  <c r="I69" i="7"/>
  <c r="J69" i="7" s="1"/>
  <c r="E70" i="7" l="1"/>
  <c r="F70" i="7"/>
  <c r="D71" i="7" l="1"/>
  <c r="I70" i="7"/>
  <c r="J70" i="7" s="1"/>
  <c r="E71" i="7" l="1"/>
  <c r="F71" i="7"/>
  <c r="D72" i="7" l="1"/>
  <c r="I71" i="7"/>
  <c r="J71" i="7" s="1"/>
  <c r="E72" i="7" l="1"/>
  <c r="F72" i="7"/>
  <c r="D73" i="7" l="1"/>
  <c r="I72" i="7"/>
  <c r="J72" i="7" s="1"/>
  <c r="F73" i="7" l="1"/>
  <c r="E73" i="7"/>
  <c r="D74" i="7" l="1"/>
  <c r="I73" i="7"/>
  <c r="J73" i="7" s="1"/>
  <c r="E74" i="7" l="1"/>
  <c r="F74" i="7"/>
  <c r="D75" i="7" l="1"/>
  <c r="I74" i="7"/>
  <c r="J74" i="7" s="1"/>
  <c r="E75" i="7" l="1"/>
  <c r="F75" i="7"/>
  <c r="D76" i="7" l="1"/>
  <c r="I75" i="7"/>
  <c r="J75" i="7" s="1"/>
  <c r="E76" i="7" l="1"/>
  <c r="F76" i="7"/>
  <c r="D77" i="7" l="1"/>
  <c r="I76" i="7"/>
  <c r="J76" i="7" s="1"/>
  <c r="E77" i="7" l="1"/>
  <c r="F77" i="7"/>
  <c r="D78" i="7" l="1"/>
  <c r="I77" i="7"/>
  <c r="J77" i="7" s="1"/>
  <c r="E78" i="7" l="1"/>
  <c r="F78" i="7"/>
  <c r="D79" i="7" l="1"/>
  <c r="I78" i="7"/>
  <c r="J78" i="7" s="1"/>
  <c r="E79" i="7" l="1"/>
  <c r="F79" i="7"/>
  <c r="D80" i="7" l="1"/>
  <c r="I79" i="7"/>
  <c r="J79" i="7" s="1"/>
  <c r="E80" i="7" l="1"/>
  <c r="F80" i="7"/>
  <c r="D81" i="7" l="1"/>
  <c r="I80" i="7"/>
  <c r="J80" i="7" s="1"/>
  <c r="E81" i="7" l="1"/>
  <c r="F81" i="7"/>
  <c r="D82" i="7" l="1"/>
  <c r="I81" i="7"/>
  <c r="J81" i="7" s="1"/>
  <c r="F82" i="7" l="1"/>
  <c r="E82" i="7"/>
  <c r="I82" i="7" l="1"/>
  <c r="J82" i="7" s="1"/>
  <c r="D83" i="7"/>
  <c r="E83" i="7" l="1"/>
  <c r="F83" i="7"/>
  <c r="D84" i="7" l="1"/>
  <c r="I83" i="7"/>
  <c r="J83" i="7" s="1"/>
  <c r="E84" i="7" l="1"/>
  <c r="F84" i="7"/>
  <c r="D85" i="7" l="1"/>
  <c r="I84" i="7"/>
  <c r="J84" i="7" s="1"/>
  <c r="F85" i="7" l="1"/>
  <c r="E85" i="7"/>
  <c r="I85" i="7" l="1"/>
  <c r="J85" i="7" s="1"/>
  <c r="D86" i="7"/>
  <c r="E86" i="7" l="1"/>
  <c r="F86" i="7"/>
  <c r="D87" i="7" l="1"/>
  <c r="I86" i="7"/>
  <c r="J86" i="7" s="1"/>
  <c r="E87" i="7" l="1"/>
  <c r="F87" i="7"/>
  <c r="D88" i="7" l="1"/>
  <c r="I87" i="7"/>
  <c r="J87" i="7" s="1"/>
  <c r="E88" i="7" l="1"/>
  <c r="F88" i="7"/>
  <c r="D89" i="7" l="1"/>
  <c r="I88" i="7"/>
  <c r="J88" i="7" s="1"/>
  <c r="F89" i="7" l="1"/>
  <c r="E89" i="7"/>
  <c r="D90" i="7" l="1"/>
  <c r="I89" i="7"/>
  <c r="J89" i="7" s="1"/>
  <c r="E90" i="7" l="1"/>
  <c r="F90" i="7"/>
  <c r="D91" i="7" l="1"/>
  <c r="I90" i="7"/>
  <c r="J90" i="7" s="1"/>
  <c r="F91" i="7" l="1"/>
  <c r="E91" i="7"/>
  <c r="D92" i="7" l="1"/>
  <c r="I91" i="7"/>
  <c r="J91" i="7" s="1"/>
  <c r="E92" i="7" l="1"/>
  <c r="F92" i="7"/>
  <c r="D93" i="7" l="1"/>
  <c r="I92" i="7"/>
  <c r="J92" i="7" s="1"/>
  <c r="E93" i="7" l="1"/>
  <c r="F93" i="7"/>
  <c r="D94" i="7" l="1"/>
  <c r="I93" i="7"/>
  <c r="J93" i="7" s="1"/>
  <c r="E94" i="7" l="1"/>
  <c r="F94" i="7"/>
  <c r="D95" i="7" l="1"/>
  <c r="I94" i="7"/>
  <c r="J94" i="7" s="1"/>
  <c r="E95" i="7" l="1"/>
  <c r="F95" i="7"/>
  <c r="D96" i="7" l="1"/>
  <c r="I95" i="7"/>
  <c r="J95" i="7" s="1"/>
  <c r="E96" i="7" l="1"/>
  <c r="F96" i="7"/>
  <c r="D97" i="7" l="1"/>
  <c r="I96" i="7"/>
  <c r="J96" i="7" s="1"/>
  <c r="E97" i="7" l="1"/>
  <c r="F97" i="7"/>
  <c r="D98" i="7" l="1"/>
  <c r="I97" i="7"/>
  <c r="J97" i="7" s="1"/>
  <c r="E98" i="7" l="1"/>
  <c r="F98" i="7"/>
  <c r="D99" i="7" l="1"/>
  <c r="I98" i="7"/>
  <c r="J98" i="7" s="1"/>
  <c r="E99" i="7" l="1"/>
  <c r="F99" i="7"/>
  <c r="D100" i="7" l="1"/>
  <c r="I99" i="7"/>
  <c r="J99" i="7" s="1"/>
  <c r="E100" i="7" l="1"/>
  <c r="F100" i="7"/>
  <c r="D101" i="7" l="1"/>
  <c r="I100" i="7"/>
  <c r="J100" i="7" s="1"/>
  <c r="E101" i="7" l="1"/>
  <c r="F101" i="7"/>
  <c r="I101" i="7" l="1"/>
  <c r="J101" i="7" s="1"/>
  <c r="D102" i="7"/>
  <c r="E102" i="7" l="1"/>
  <c r="F102" i="7"/>
  <c r="D103" i="7" l="1"/>
  <c r="I102" i="7"/>
  <c r="J102" i="7" s="1"/>
  <c r="E103" i="7" l="1"/>
  <c r="F103" i="7"/>
  <c r="D104" i="7" l="1"/>
  <c r="I103" i="7"/>
  <c r="J103" i="7" s="1"/>
  <c r="E104" i="7" l="1"/>
  <c r="F104" i="7"/>
  <c r="D105" i="7" l="1"/>
  <c r="I104" i="7"/>
  <c r="J104" i="7" s="1"/>
  <c r="E105" i="7" l="1"/>
  <c r="F105" i="7"/>
  <c r="D106" i="7" l="1"/>
  <c r="I105" i="7"/>
  <c r="J105" i="7" s="1"/>
  <c r="E106" i="7" l="1"/>
  <c r="F106" i="7"/>
  <c r="D107" i="7" l="1"/>
  <c r="I106" i="7"/>
  <c r="J106" i="7" s="1"/>
  <c r="E107" i="7" l="1"/>
  <c r="F107" i="7"/>
  <c r="D108" i="7" l="1"/>
  <c r="I107" i="7"/>
  <c r="J107" i="7" s="1"/>
  <c r="E108" i="7" l="1"/>
  <c r="F108" i="7"/>
  <c r="D109" i="7" l="1"/>
  <c r="I108" i="7"/>
  <c r="J108" i="7" s="1"/>
  <c r="E109" i="7" l="1"/>
  <c r="F109" i="7"/>
  <c r="D110" i="7" l="1"/>
  <c r="I109" i="7"/>
  <c r="J109" i="7" s="1"/>
  <c r="E110" i="7" l="1"/>
  <c r="F110" i="7"/>
  <c r="D111" i="7" l="1"/>
  <c r="I110" i="7"/>
  <c r="J110" i="7" s="1"/>
  <c r="E111" i="7" l="1"/>
  <c r="F111" i="7"/>
  <c r="D112" i="7" l="1"/>
  <c r="I111" i="7"/>
  <c r="J111" i="7" s="1"/>
  <c r="E112" i="7" l="1"/>
  <c r="F112" i="7"/>
  <c r="D113" i="7" l="1"/>
  <c r="I112" i="7"/>
  <c r="J112" i="7" s="1"/>
  <c r="E113" i="7" l="1"/>
  <c r="F113" i="7"/>
  <c r="I113" i="7" l="1"/>
  <c r="J113" i="7" s="1"/>
  <c r="D114" i="7"/>
  <c r="F114" i="7" l="1"/>
  <c r="E114" i="7"/>
  <c r="I114" i="7" l="1"/>
  <c r="J114" i="7" s="1"/>
  <c r="D115" i="7"/>
  <c r="E115" i="7" l="1"/>
  <c r="F115" i="7"/>
  <c r="I115" i="7" l="1"/>
  <c r="J115" i="7" s="1"/>
  <c r="D116" i="7"/>
  <c r="E116" i="7" l="1"/>
  <c r="F116" i="7"/>
  <c r="D117" i="7" l="1"/>
  <c r="I116" i="7"/>
  <c r="J116" i="7" s="1"/>
  <c r="E117" i="7" l="1"/>
  <c r="F117" i="7"/>
  <c r="D118" i="7" l="1"/>
  <c r="I117" i="7"/>
  <c r="J117" i="7" s="1"/>
  <c r="E118" i="7" l="1"/>
  <c r="F118" i="7"/>
  <c r="D119" i="7" l="1"/>
  <c r="I118" i="7"/>
  <c r="J118" i="7" s="1"/>
  <c r="E119" i="7" l="1"/>
  <c r="F119" i="7"/>
  <c r="D120" i="7" l="1"/>
  <c r="I119" i="7"/>
  <c r="J119" i="7" s="1"/>
  <c r="E120" i="7" l="1"/>
  <c r="F120" i="7"/>
  <c r="D121" i="7" l="1"/>
  <c r="I120" i="7"/>
  <c r="J120" i="7" s="1"/>
  <c r="E121" i="7" l="1"/>
  <c r="F121" i="7"/>
  <c r="D122" i="7" l="1"/>
  <c r="I121" i="7"/>
  <c r="J121" i="7" s="1"/>
  <c r="E122" i="7" l="1"/>
  <c r="F122" i="7"/>
  <c r="D123" i="7" l="1"/>
  <c r="I122" i="7"/>
  <c r="J122" i="7" s="1"/>
  <c r="E123" i="7" l="1"/>
  <c r="F123" i="7"/>
  <c r="D124" i="7" l="1"/>
  <c r="I123" i="7"/>
  <c r="J123" i="7" s="1"/>
  <c r="E124" i="7" l="1"/>
  <c r="F124" i="7"/>
  <c r="D125" i="7" l="1"/>
  <c r="I124" i="7"/>
  <c r="J124" i="7" s="1"/>
  <c r="E125" i="7" l="1"/>
  <c r="F125" i="7"/>
  <c r="D126" i="7" l="1"/>
  <c r="I125" i="7"/>
  <c r="J125" i="7" s="1"/>
  <c r="E126" i="7" l="1"/>
  <c r="F126" i="7"/>
  <c r="D127" i="7" l="1"/>
  <c r="I126" i="7"/>
  <c r="J126" i="7" s="1"/>
  <c r="E127" i="7" l="1"/>
  <c r="F127" i="7"/>
  <c r="D128" i="7" l="1"/>
  <c r="I127" i="7"/>
  <c r="J127" i="7" s="1"/>
  <c r="E128" i="7" l="1"/>
  <c r="F128" i="7"/>
  <c r="D129" i="7" l="1"/>
  <c r="I128" i="7"/>
  <c r="J128" i="7" s="1"/>
  <c r="E129" i="7" l="1"/>
  <c r="F129" i="7"/>
  <c r="D130" i="7" l="1"/>
  <c r="I129" i="7"/>
  <c r="J129" i="7" s="1"/>
  <c r="E130" i="7" l="1"/>
  <c r="F130" i="7"/>
  <c r="D133" i="7" l="1"/>
  <c r="I130" i="7"/>
  <c r="J130" i="7" s="1"/>
</calcChain>
</file>

<file path=xl/sharedStrings.xml><?xml version="1.0" encoding="utf-8"?>
<sst xmlns="http://schemas.openxmlformats.org/spreadsheetml/2006/main" count="318" uniqueCount="135">
  <si>
    <t>Date</t>
  </si>
  <si>
    <t>Annual rate</t>
  </si>
  <si>
    <t>Monthly rate</t>
  </si>
  <si>
    <t>Net Present Value of payments</t>
  </si>
  <si>
    <t>Assumptions</t>
  </si>
  <si>
    <t>Payment</t>
  </si>
  <si>
    <t>Lease Resource</t>
  </si>
  <si>
    <t>Beginning balance</t>
  </si>
  <si>
    <t>Balance</t>
  </si>
  <si>
    <t>Amortization of lease deferred inflow of resources</t>
  </si>
  <si>
    <t>Lease term (months)</t>
  </si>
  <si>
    <t>Monthly amortization</t>
  </si>
  <si>
    <t>Annual amortization</t>
  </si>
  <si>
    <t>Month, Year</t>
  </si>
  <si>
    <t>Amortization</t>
  </si>
  <si>
    <t>Total</t>
  </si>
  <si>
    <t>General Fund</t>
  </si>
  <si>
    <t>Conversion to Governmental Activities</t>
  </si>
  <si>
    <t>Governmental Activities</t>
  </si>
  <si>
    <t>DR</t>
  </si>
  <si>
    <t>CR</t>
  </si>
  <si>
    <t>[No entry]</t>
  </si>
  <si>
    <t>Cash</t>
  </si>
  <si>
    <t>Increments between payments (if monthly "1", if bi-monthly "2")</t>
  </si>
  <si>
    <t>Total balance outstanding</t>
  </si>
  <si>
    <t>Payment #</t>
  </si>
  <si>
    <t>Building Lease with rent holiday</t>
  </si>
  <si>
    <t>FYE 2023</t>
  </si>
  <si>
    <t>Dec, 2023 a</t>
  </si>
  <si>
    <t>Jan, 2023</t>
  </si>
  <si>
    <t>Dec, 2023 b</t>
  </si>
  <si>
    <t>FYE 2024</t>
  </si>
  <si>
    <t>Apr, 2024</t>
  </si>
  <si>
    <t>May, 2024</t>
  </si>
  <si>
    <t>[To record inception of lease with third party and payment of last month's rent]</t>
  </si>
  <si>
    <t>Dec, 2024</t>
  </si>
  <si>
    <t>Building lease with a rent holiday</t>
  </si>
  <si>
    <t>Interest payable</t>
  </si>
  <si>
    <t>Lease payable</t>
  </si>
  <si>
    <t>Interest expense</t>
  </si>
  <si>
    <t>GASB 87 Lease Adjustment - Government as a Lessee</t>
  </si>
  <si>
    <t>Remainder to lease payable</t>
  </si>
  <si>
    <t>Current month interest expense</t>
  </si>
  <si>
    <t>Prior month interest payable</t>
  </si>
  <si>
    <t>4/1/2024 payment</t>
  </si>
  <si>
    <t>Right-to-use asset</t>
  </si>
  <si>
    <t>Prepayments made</t>
  </si>
  <si>
    <t>Right-to-use lease asset</t>
  </si>
  <si>
    <t>Capital outlay</t>
  </si>
  <si>
    <t>Other financing sources - inception of lease</t>
  </si>
  <si>
    <t>Amortization expense</t>
  </si>
  <si>
    <t>Accumulated amortization - right-to-use asset</t>
  </si>
  <si>
    <t>[To record amortization of right-to-use lease asset]</t>
  </si>
  <si>
    <t>Debt service - interest</t>
  </si>
  <si>
    <t>Debt service - principal</t>
  </si>
  <si>
    <t>[To record lease payment made]</t>
  </si>
  <si>
    <t>[To record lease payment made as reduction of remaining balance of interest payable, reduction of lease payable, and interest expense]</t>
  </si>
  <si>
    <t>[To record reduction of lease payable for government-wide reporting]</t>
  </si>
  <si>
    <t>Annual amortization of lease asset follows this pattern for remainder of lease term</t>
  </si>
  <si>
    <t>A government enters into a 10 year non-cancellable lease with a third party (not part of the lessee government's financial reporting entity) and leases two floors of one of its buildings from the third party.</t>
  </si>
  <si>
    <t>In accordance with the guidance provided in the Implementation Guidance Update - 2021-1, question 4.10, the interest accruing on the lease during the holiday should be reported as a separate payable on the statement of net position.
In this example, the interest payable is reported as a separate line item.  The payments made to the lessor are first applied to the interest payable.</t>
  </si>
  <si>
    <t>Lessee adjusting journal entries</t>
  </si>
  <si>
    <t>Reduction of interest/lease payable</t>
  </si>
  <si>
    <t>Inception date of lease</t>
  </si>
  <si>
    <t>[To convert other financing sources and capital outlay to lease payable and right-to-use asset for government-wide reporting]</t>
  </si>
  <si>
    <t>Lease payments made follow this pattern for remainder of lease term.</t>
  </si>
  <si>
    <t>The government will amortize the lease asset on a straight-line basis over the lease term.  The government begins amortization in the month the capital asset is placed into service.</t>
  </si>
  <si>
    <t>Monthly payments of $3,000 are due on the first of each month.  The last month's rent is paid at inception of the lease.  The first 12 months are a rent holiday.</t>
  </si>
  <si>
    <t>Balance outstanding</t>
  </si>
  <si>
    <t>[To accrue interest on lease during rent holiday for government-wide reporting]</t>
  </si>
  <si>
    <t>Initial value of lease payable</t>
  </si>
  <si>
    <t>Initial value of right-to-use asset</t>
  </si>
  <si>
    <t>Jan, 2024</t>
  </si>
  <si>
    <t>[To record lease payment made as reduction of balance of interest payable and interest expense]</t>
  </si>
  <si>
    <t>[To reclassify a portion of debt service interest expenditure to reduction of balance of interest payable for government-wide reporting]</t>
  </si>
  <si>
    <t>Feb, 2024</t>
  </si>
  <si>
    <t>Mar, 2024</t>
  </si>
  <si>
    <t>[To reclassify debt service principal and interest expenditures to reduction of remaining balance of interest payable and reduction of lease payable for government-wide reporting]</t>
  </si>
  <si>
    <t>GASB 87 Lease Adjustment - Government as a Lessor</t>
  </si>
  <si>
    <t>A government enters into a 10 year non-cancellable lease with a third party (not part of the lessor government's financial reporting entity) and leases two floors of one of its buildings to the third party.</t>
  </si>
  <si>
    <t>The rate charged and the lessee’s incremental borrowing rate are unknown and so the government is using its own rate, 3.0% as the discount rate.</t>
  </si>
  <si>
    <t>The government's period of availability is 60 days.</t>
  </si>
  <si>
    <t>The government continues to report the entire building as a capital asset and continues to depreciate the building on a straight-line basis.
   Building cost: $10,000,000
   Useful life: 75 years
   Annual depreciation: $133,333</t>
  </si>
  <si>
    <t>In accordance with the guidance provided in the Implementation Guidance Update - 2021-1, question 4.10, the interest accruing on the lease during the holiday should be reported as a separate receivable on the statement of net position/governmental funds balance sheet.
In this example, the interest receivable is reported as a separate line item.  The payments received from the lessee are first applied to the interest receivable.</t>
  </si>
  <si>
    <t>Interest revenue</t>
  </si>
  <si>
    <t>Reduction of interest/lease receivable</t>
  </si>
  <si>
    <t>Interest receivable</t>
  </si>
  <si>
    <t>Lease receivable</t>
  </si>
  <si>
    <t>Prior month interest receivable</t>
  </si>
  <si>
    <t>Current month interest revenue</t>
  </si>
  <si>
    <t>Remainder to lease receivable</t>
  </si>
  <si>
    <t>Totals</t>
  </si>
  <si>
    <t>Deferred inflow value</t>
  </si>
  <si>
    <t>Initial value of lease receivable</t>
  </si>
  <si>
    <t>Prepayments received</t>
  </si>
  <si>
    <t>Deferred inflow at inception</t>
  </si>
  <si>
    <t>Lessor adjusting journal entries</t>
  </si>
  <si>
    <t>Deferred inflow of resources</t>
  </si>
  <si>
    <t>[To reclassify deferred inflow to revenue for government-wide reporting]</t>
  </si>
  <si>
    <t>[To record interest accrued on lease holiday for first year]</t>
  </si>
  <si>
    <t>[To record interest accrued on rent holiday for first year, deferred inflow for unavailable interest revenue and revenue for 60 day collections]</t>
  </si>
  <si>
    <t>Deferred inflow of resources - leases</t>
  </si>
  <si>
    <t>Lease revenue</t>
  </si>
  <si>
    <t>[To record amortization of deferred inflow of resources associated with installment and recognize lease revenue for the first year]</t>
  </si>
  <si>
    <t>Dec, 2023 c</t>
  </si>
  <si>
    <t>Depreciation expense</t>
  </si>
  <si>
    <t>Accumulated depreciation - building</t>
  </si>
  <si>
    <t>[To record depreciation of building]</t>
  </si>
  <si>
    <t>Jan, 2024 a</t>
  </si>
  <si>
    <t>[To record lease payment received as reduction of interest receivable and interest earned on lease]</t>
  </si>
  <si>
    <t>Jan, 2024 b</t>
  </si>
  <si>
    <t>[To recognize interest revenue deferred in previous year]</t>
  </si>
  <si>
    <t>[To reduce interest revenue recognized in prior year in government-wide statements]</t>
  </si>
  <si>
    <t>[To record lease payment received as reduction of remaining balance of interest receivable, reduction of lease receivable and interest earned on lease]</t>
  </si>
  <si>
    <t>[To record lease payment received and interest earned on lease]</t>
  </si>
  <si>
    <t>Lease payments received through end of lease term follow this pattern.</t>
  </si>
  <si>
    <t>Dec, 2024 a</t>
  </si>
  <si>
    <t>[To record amortization of deferred inflow of resources associated with installment and recognize lease revenue for the second year]</t>
  </si>
  <si>
    <t>Amortization of deferred inflow of resources follows this pattern for remainder of lease term</t>
  </si>
  <si>
    <t>Dec, 2024 b</t>
  </si>
  <si>
    <t>Annual depreciation expense follows this pattern for remainder of lease term.</t>
  </si>
  <si>
    <r>
      <t>Deferred inflow of resources - interest (</t>
    </r>
    <r>
      <rPr>
        <i/>
        <sz val="12"/>
        <color theme="1"/>
        <rFont val="Calibri"/>
        <family val="2"/>
        <scheme val="minor"/>
      </rPr>
      <t>interest not available, using 60-day availability</t>
    </r>
    <r>
      <rPr>
        <sz val="12"/>
        <color theme="1"/>
        <rFont val="Calibri"/>
        <family val="2"/>
        <scheme val="minor"/>
      </rPr>
      <t>)</t>
    </r>
  </si>
  <si>
    <t>June 2024 payment</t>
  </si>
  <si>
    <t>6/1/2024 payment</t>
  </si>
  <si>
    <t>June, 2024</t>
  </si>
  <si>
    <t>July, 2024</t>
  </si>
  <si>
    <t>Lease payments made in April and May 2023 follow this pattern.</t>
  </si>
  <si>
    <t>The number of payments listed, 108, is the 120 months in the lease term, less the 12 month rent holiday. The lease payable at the inception of the lease is based on the net present value of 11 monthly payments of $0 and 108 monthly payments of $3,600.</t>
  </si>
  <si>
    <t>The interest rate charged to the government by the lessor is unknown.  The government is using its own estimated incremental borrowing rate of 4.5% as the discount rate for the lease.</t>
  </si>
  <si>
    <t>While no payments are made by the lessee during the first 12 months of the lease term, there is a time value for use of money during the rent holiday, so interest is accruing on the lease.  The interest accruing during the first 12 months is based on the payable balance at the beginning of the month x the monthly interest rate [1st month: $306,340.88 x .375% = $1,148.78].  The interest payable increases each month during the rent holiday.
The accrued interest is being amortized using the effective interest method.  The straight-line method, If not significantly different from amortization on the effective interest method, would be acceptable.</t>
  </si>
  <si>
    <t>[To record inception of lease with third party]</t>
  </si>
  <si>
    <t>May 2024 payment</t>
  </si>
  <si>
    <t>While no payments are made by the lessee during the first 12 months of the lease term, there is a time value for use of money during the rent holiday, so interest is accruing on the lease.  The interest accruing during the first 12 months is based on the receivable balance at the beginning of the month x the monthly interest rate [1st month: $273,722.81 x .0025 = $684.31].  The interest receivable increases each month during the rent holiday.
The accrued interest is being amortized using the effective interest method.  The straight-line method, If not significantly different from amortization on the effective interest method, would be acceptable.
The deferred inflow of resources is being amortized using the straight-line method.</t>
  </si>
  <si>
    <t>The number of payments listed, 107, is the 120 months in the lease term, less the 12 month rent holiday, less the last month payment received at beginning of the lease term.  The lease receivable at the inception of the lease is based on 11 monthly payments of $0 and 107 monthly payments of $3,000.</t>
  </si>
  <si>
    <t>Monthly payments of $3,600 are due on the first of each month. The first 12 months are a rent holiday.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</si>
</sst>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409]mmmm\,\ yyyy"/>
  </numFmts>
  <fonts count="2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u/>
      <sz val="11"/>
      <color theme="1"/>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b/>
      <sz val="12"/>
      <color rgb="FFFFFFFF"/>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b/>
      <sz val="12"/>
      <name val="Calibri"/>
      <family val="2"/>
      <scheme val="minor"/>
    </font>
    <font>
      <i/>
      <sz val="12"/>
      <color theme="1"/>
      <name val="Calibri"/>
      <family val="2"/>
      <scheme val="minor"/>
    </font>
    <font>
      <b/>
      <u val="singleAccounting"/>
      <sz val="11"/>
      <name val="Calibri"/>
      <family val="2"/>
      <scheme val="minor"/>
    </font>
    <font>
      <u val="singleAccounting"/>
      <sz val="11"/>
      <name val="Calibri"/>
      <family val="2"/>
      <scheme val="minor"/>
    </font>
    <font>
      <i/>
      <sz val="10"/>
      <name val="Arial"/>
      <family val="2"/>
    </font>
  </fonts>
  <fills count="6">
    <fill>
      <patternFill patternType="none"/>
    </fill>
    <fill>
      <patternFill patternType="gray125"/>
    </fill>
    <fill>
      <patternFill patternType="solid">
        <fgColor rgb="FFFFFF00"/>
        <bgColor indexed="64"/>
      </patternFill>
    </fill>
    <fill>
      <patternFill patternType="solid">
        <fgColor rgb="FF70AD47"/>
        <bgColor indexed="64"/>
      </patternFill>
    </fill>
    <fill>
      <patternFill patternType="solid">
        <fgColor theme="0" tint="-0.14999847407452621"/>
        <bgColor indexed="64"/>
      </patternFill>
    </fill>
    <fill>
      <patternFill patternType="solid">
        <fgColor rgb="FF92D050"/>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70AD47"/>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98">
    <xf numFmtId="0" fontId="0" fillId="0" borderId="0" xfId="0"/>
    <xf numFmtId="0" fontId="0" fillId="0" borderId="0" xfId="0" applyAlignment="1">
      <alignment vertical="top"/>
    </xf>
    <xf numFmtId="0" fontId="0" fillId="0" borderId="0" xfId="0" applyAlignment="1">
      <alignment horizontal="center" vertical="top" wrapText="1"/>
    </xf>
    <xf numFmtId="0" fontId="6" fillId="0" borderId="0" xfId="0" applyFont="1"/>
    <xf numFmtId="0" fontId="4" fillId="0" borderId="0" xfId="4"/>
    <xf numFmtId="0" fontId="6" fillId="0" borderId="0" xfId="4" applyFont="1"/>
    <xf numFmtId="0" fontId="7" fillId="0" borderId="0" xfId="4" applyFont="1" applyAlignment="1">
      <alignment horizontal="center"/>
    </xf>
    <xf numFmtId="0" fontId="7" fillId="0" borderId="15" xfId="4" applyFont="1" applyBorder="1" applyAlignment="1">
      <alignment horizontal="center"/>
    </xf>
    <xf numFmtId="0" fontId="6" fillId="0" borderId="5" xfId="4" applyFont="1" applyBorder="1" applyAlignment="1">
      <alignment horizontal="center"/>
    </xf>
    <xf numFmtId="0" fontId="4" fillId="0" borderId="11" xfId="4" applyBorder="1"/>
    <xf numFmtId="0" fontId="4" fillId="0" borderId="13" xfId="4" applyBorder="1"/>
    <xf numFmtId="0" fontId="4" fillId="0" borderId="14" xfId="4" applyBorder="1"/>
    <xf numFmtId="0" fontId="4" fillId="0" borderId="15" xfId="4" applyBorder="1"/>
    <xf numFmtId="166" fontId="4" fillId="0" borderId="0" xfId="4" applyNumberFormat="1" applyAlignment="1">
      <alignment horizontal="center"/>
    </xf>
    <xf numFmtId="43" fontId="4" fillId="0" borderId="0" xfId="4" applyNumberFormat="1"/>
    <xf numFmtId="43" fontId="4" fillId="0" borderId="15" xfId="4" applyNumberFormat="1" applyBorder="1"/>
    <xf numFmtId="0" fontId="4" fillId="0" borderId="4" xfId="4" applyBorder="1"/>
    <xf numFmtId="43" fontId="8" fillId="0" borderId="15" xfId="5" applyNumberFormat="1" applyFont="1" applyBorder="1"/>
    <xf numFmtId="0" fontId="8" fillId="0" borderId="0" xfId="0" applyFont="1" applyAlignment="1">
      <alignment vertical="top"/>
    </xf>
    <xf numFmtId="0" fontId="9" fillId="0" borderId="0" xfId="0" applyFont="1" applyAlignment="1">
      <alignment vertical="top"/>
    </xf>
    <xf numFmtId="0" fontId="10" fillId="0" borderId="0" xfId="0" applyFont="1" applyAlignment="1">
      <alignment horizontal="right" vertical="top"/>
    </xf>
    <xf numFmtId="0" fontId="9" fillId="0" borderId="0" xfId="0" applyFont="1" applyAlignment="1">
      <alignment horizontal="center" wrapText="1"/>
    </xf>
    <xf numFmtId="44" fontId="9" fillId="0" borderId="0" xfId="3" quotePrefix="1" applyFont="1" applyAlignment="1">
      <alignment horizontal="center" wrapText="1"/>
    </xf>
    <xf numFmtId="0" fontId="8" fillId="0" borderId="0" xfId="0" applyFont="1" applyAlignment="1">
      <alignment horizontal="center" vertical="top" wrapText="1"/>
    </xf>
    <xf numFmtId="44" fontId="8" fillId="0" borderId="0" xfId="3" applyFont="1" applyAlignment="1">
      <alignment vertical="top"/>
    </xf>
    <xf numFmtId="0" fontId="11" fillId="0" borderId="0" xfId="3" applyNumberFormat="1" applyFont="1" applyAlignment="1">
      <alignment horizontal="right" vertical="top"/>
    </xf>
    <xf numFmtId="44" fontId="10" fillId="0" borderId="0" xfId="3" applyFont="1" applyAlignment="1">
      <alignment vertical="top"/>
    </xf>
    <xf numFmtId="43" fontId="8" fillId="0" borderId="0" xfId="1" applyFont="1" applyAlignment="1">
      <alignment vertical="top"/>
    </xf>
    <xf numFmtId="43" fontId="8" fillId="0" borderId="0" xfId="1" applyFont="1" applyAlignment="1">
      <alignment horizontal="right" vertical="top"/>
    </xf>
    <xf numFmtId="43" fontId="8" fillId="0" borderId="0" xfId="0" applyNumberFormat="1" applyFont="1" applyAlignment="1">
      <alignment vertical="top"/>
    </xf>
    <xf numFmtId="0" fontId="13" fillId="0" borderId="0" xfId="4" applyFont="1"/>
    <xf numFmtId="0" fontId="14" fillId="0" borderId="0" xfId="4" applyFont="1"/>
    <xf numFmtId="164" fontId="13" fillId="0" borderId="0" xfId="6" applyNumberFormat="1" applyFont="1" applyAlignment="1"/>
    <xf numFmtId="0" fontId="15" fillId="0" borderId="0" xfId="4" applyFont="1" applyAlignment="1">
      <alignment vertical="center"/>
    </xf>
    <xf numFmtId="164" fontId="13" fillId="0" borderId="0" xfId="6" applyNumberFormat="1" applyFont="1" applyFill="1" applyBorder="1" applyAlignment="1"/>
    <xf numFmtId="0" fontId="14" fillId="0" borderId="0" xfId="4" applyFont="1" applyAlignment="1">
      <alignment horizontal="right"/>
    </xf>
    <xf numFmtId="14" fontId="14" fillId="0" borderId="0" xfId="4" applyNumberFormat="1" applyFont="1" applyAlignment="1">
      <alignment horizontal="right"/>
    </xf>
    <xf numFmtId="43" fontId="13" fillId="0" borderId="0" xfId="1" applyFont="1" applyAlignment="1"/>
    <xf numFmtId="43" fontId="13" fillId="0" borderId="0" xfId="1" applyFont="1" applyFill="1" applyBorder="1" applyAlignment="1">
      <alignment horizontal="right"/>
    </xf>
    <xf numFmtId="43" fontId="13" fillId="0" borderId="0" xfId="1" applyFont="1" applyFill="1" applyBorder="1" applyAlignment="1"/>
    <xf numFmtId="0" fontId="13" fillId="0" borderId="0" xfId="4" applyFont="1" applyAlignment="1">
      <alignment horizontal="left"/>
    </xf>
    <xf numFmtId="43" fontId="13" fillId="0" borderId="0" xfId="1" quotePrefix="1" applyFont="1" applyFill="1" applyBorder="1" applyAlignment="1">
      <alignment horizontal="right"/>
    </xf>
    <xf numFmtId="43" fontId="13" fillId="0" borderId="0" xfId="1" applyFont="1" applyFill="1" applyBorder="1" applyAlignment="1">
      <alignment horizontal="left"/>
    </xf>
    <xf numFmtId="0" fontId="8" fillId="0" borderId="0" xfId="0" applyFont="1" applyAlignment="1">
      <alignment horizontal="center" vertical="top"/>
    </xf>
    <xf numFmtId="0" fontId="8" fillId="0" borderId="0" xfId="0" applyFont="1" applyAlignment="1">
      <alignment horizontal="right" vertical="top"/>
    </xf>
    <xf numFmtId="166" fontId="8" fillId="0" borderId="0" xfId="0" quotePrefix="1" applyNumberFormat="1" applyFont="1" applyAlignment="1">
      <alignment horizontal="center"/>
    </xf>
    <xf numFmtId="0" fontId="18" fillId="0" borderId="0" xfId="0" applyFont="1" applyAlignment="1">
      <alignment horizontal="center" wrapText="1"/>
    </xf>
    <xf numFmtId="165" fontId="18" fillId="0" borderId="0" xfId="2" applyNumberFormat="1" applyFont="1" applyAlignment="1">
      <alignment horizontal="center" wrapText="1"/>
    </xf>
    <xf numFmtId="44" fontId="18" fillId="0" borderId="0" xfId="3" quotePrefix="1" applyFont="1" applyAlignment="1">
      <alignment horizontal="center" wrapText="1"/>
    </xf>
    <xf numFmtId="43" fontId="0" fillId="0" borderId="0" xfId="1" applyFont="1"/>
    <xf numFmtId="8" fontId="8" fillId="0" borderId="12" xfId="5" quotePrefix="1" applyNumberFormat="1" applyFont="1" applyFill="1" applyBorder="1"/>
    <xf numFmtId="44" fontId="8" fillId="0" borderId="0" xfId="5" applyFont="1" applyFill="1" applyBorder="1"/>
    <xf numFmtId="44" fontId="8" fillId="0" borderId="20" xfId="5" applyFont="1" applyFill="1" applyBorder="1"/>
    <xf numFmtId="44" fontId="8" fillId="0" borderId="0" xfId="5" quotePrefix="1" applyFont="1" applyFill="1" applyBorder="1"/>
    <xf numFmtId="0" fontId="3" fillId="0" borderId="12" xfId="4" applyFont="1" applyBorder="1"/>
    <xf numFmtId="0" fontId="3" fillId="0" borderId="0" xfId="4" applyFont="1" applyAlignment="1">
      <alignment horizontal="left" indent="2"/>
    </xf>
    <xf numFmtId="164" fontId="14" fillId="0" borderId="0" xfId="6" applyNumberFormat="1" applyFont="1" applyFill="1" applyBorder="1" applyAlignment="1">
      <alignment horizontal="center"/>
    </xf>
    <xf numFmtId="0" fontId="17" fillId="0" borderId="0" xfId="4" applyFont="1"/>
    <xf numFmtId="0" fontId="13" fillId="0" borderId="0" xfId="4" applyFont="1" applyAlignment="1">
      <alignment wrapText="1"/>
    </xf>
    <xf numFmtId="0" fontId="13" fillId="0" borderId="0" xfId="4" applyFont="1" applyAlignment="1">
      <alignment horizontal="center"/>
    </xf>
    <xf numFmtId="43" fontId="8" fillId="4" borderId="0" xfId="1" applyFont="1" applyFill="1" applyAlignment="1">
      <alignment vertical="top"/>
    </xf>
    <xf numFmtId="0" fontId="8" fillId="4" borderId="8" xfId="0" applyFont="1" applyFill="1" applyBorder="1" applyAlignment="1">
      <alignment vertical="top"/>
    </xf>
    <xf numFmtId="0" fontId="8" fillId="4" borderId="9" xfId="0" applyFont="1" applyFill="1" applyBorder="1" applyAlignment="1">
      <alignment vertical="top"/>
    </xf>
    <xf numFmtId="44" fontId="8" fillId="4" borderId="10" xfId="0" applyNumberFormat="1" applyFont="1" applyFill="1" applyBorder="1" applyAlignment="1">
      <alignment vertical="top"/>
    </xf>
    <xf numFmtId="43" fontId="8" fillId="4" borderId="10" xfId="0" applyNumberFormat="1" applyFont="1" applyFill="1" applyBorder="1" applyAlignment="1">
      <alignment vertical="top"/>
    </xf>
    <xf numFmtId="44" fontId="8" fillId="4" borderId="16" xfId="0" applyNumberFormat="1" applyFont="1" applyFill="1" applyBorder="1" applyAlignment="1">
      <alignment vertical="top"/>
    </xf>
    <xf numFmtId="0" fontId="8" fillId="4" borderId="17" xfId="0" applyFont="1" applyFill="1" applyBorder="1" applyAlignment="1">
      <alignment vertical="top"/>
    </xf>
    <xf numFmtId="0" fontId="8" fillId="4" borderId="18" xfId="0" applyFont="1" applyFill="1" applyBorder="1" applyAlignment="1">
      <alignment vertical="top"/>
    </xf>
    <xf numFmtId="0" fontId="9" fillId="4" borderId="7" xfId="0" applyFont="1" applyFill="1" applyBorder="1" applyAlignment="1">
      <alignment vertical="top"/>
    </xf>
    <xf numFmtId="44" fontId="4" fillId="0" borderId="0" xfId="4" applyNumberFormat="1"/>
    <xf numFmtId="44" fontId="8" fillId="0" borderId="0" xfId="5" applyFont="1" applyBorder="1"/>
    <xf numFmtId="44" fontId="4" fillId="0" borderId="5" xfId="4" applyNumberFormat="1" applyBorder="1"/>
    <xf numFmtId="44" fontId="4" fillId="0" borderId="6" xfId="4" applyNumberFormat="1" applyBorder="1"/>
    <xf numFmtId="44" fontId="6" fillId="0" borderId="15" xfId="4" applyNumberFormat="1" applyFont="1" applyBorder="1"/>
    <xf numFmtId="0" fontId="8" fillId="0" borderId="0" xfId="0" applyFont="1" applyAlignment="1">
      <alignment horizontal="right"/>
    </xf>
    <xf numFmtId="0" fontId="8" fillId="0" borderId="14" xfId="0" applyFont="1" applyBorder="1" applyAlignment="1">
      <alignment vertical="top"/>
    </xf>
    <xf numFmtId="0" fontId="11" fillId="0" borderId="0" xfId="3" applyNumberFormat="1" applyFont="1" applyBorder="1" applyAlignment="1">
      <alignment horizontal="right" vertical="top"/>
    </xf>
    <xf numFmtId="0" fontId="4" fillId="0" borderId="1" xfId="4" applyBorder="1"/>
    <xf numFmtId="0" fontId="6" fillId="0" borderId="2" xfId="4" applyFont="1" applyBorder="1"/>
    <xf numFmtId="0" fontId="4" fillId="0" borderId="2" xfId="4" applyBorder="1"/>
    <xf numFmtId="0" fontId="4" fillId="0" borderId="3" xfId="4" applyBorder="1"/>
    <xf numFmtId="0" fontId="8" fillId="0" borderId="0" xfId="0" applyFont="1" applyAlignment="1">
      <alignment horizontal="left"/>
    </xf>
    <xf numFmtId="0" fontId="8" fillId="0" borderId="0" xfId="0" applyFont="1" applyAlignment="1">
      <alignment wrapText="1"/>
    </xf>
    <xf numFmtId="0" fontId="8" fillId="0" borderId="14" xfId="0" applyFont="1" applyBorder="1"/>
    <xf numFmtId="0" fontId="14" fillId="5" borderId="21" xfId="4" applyFont="1" applyFill="1" applyBorder="1" applyAlignment="1">
      <alignment horizontal="center"/>
    </xf>
    <xf numFmtId="0" fontId="14" fillId="5" borderId="0" xfId="4" applyFont="1" applyFill="1" applyAlignment="1">
      <alignment horizontal="center"/>
    </xf>
    <xf numFmtId="0" fontId="14" fillId="5" borderId="0" xfId="4" applyFont="1" applyFill="1"/>
    <xf numFmtId="164" fontId="13" fillId="5" borderId="0" xfId="6" applyNumberFormat="1" applyFont="1" applyFill="1" applyBorder="1" applyAlignment="1">
      <alignment horizontal="right"/>
    </xf>
    <xf numFmtId="0" fontId="13" fillId="5" borderId="0" xfId="4" applyFont="1" applyFill="1"/>
    <xf numFmtId="43" fontId="13" fillId="5" borderId="0" xfId="1" applyFont="1" applyFill="1" applyBorder="1" applyAlignment="1">
      <alignment horizontal="right"/>
    </xf>
    <xf numFmtId="0" fontId="14" fillId="5" borderId="0" xfId="4" applyFont="1" applyFill="1" applyAlignment="1">
      <alignment horizontal="right"/>
    </xf>
    <xf numFmtId="0" fontId="8" fillId="0" borderId="0" xfId="0" quotePrefix="1" applyFont="1" applyAlignment="1">
      <alignment vertical="top" wrapText="1"/>
    </xf>
    <xf numFmtId="0" fontId="8" fillId="0" borderId="0" xfId="0" applyFont="1" applyAlignment="1">
      <alignment vertical="top" wrapText="1"/>
    </xf>
    <xf numFmtId="0" fontId="0" fillId="0" borderId="0" xfId="0" applyAlignment="1">
      <alignment wrapText="1"/>
    </xf>
    <xf numFmtId="165" fontId="8" fillId="0" borderId="0" xfId="2" quotePrefix="1" applyNumberFormat="1" applyFont="1" applyFill="1" applyAlignment="1"/>
    <xf numFmtId="165" fontId="8" fillId="0" borderId="0" xfId="2" applyNumberFormat="1" applyFont="1" applyFill="1" applyAlignment="1">
      <alignment vertical="top"/>
    </xf>
    <xf numFmtId="44" fontId="8" fillId="0" borderId="0" xfId="3" applyFont="1" applyFill="1" applyAlignment="1">
      <alignment vertical="top"/>
    </xf>
    <xf numFmtId="14" fontId="8" fillId="0" borderId="0" xfId="0" applyNumberFormat="1" applyFont="1"/>
    <xf numFmtId="0" fontId="8" fillId="0" borderId="0" xfId="3" applyNumberFormat="1" applyFont="1" applyFill="1" applyAlignment="1"/>
    <xf numFmtId="43" fontId="8" fillId="0" borderId="0" xfId="1" applyFont="1" applyFill="1" applyBorder="1"/>
    <xf numFmtId="164" fontId="8" fillId="0" borderId="0" xfId="1" applyNumberFormat="1" applyFont="1" applyFill="1" applyBorder="1"/>
    <xf numFmtId="0" fontId="8" fillId="0" borderId="0" xfId="3" applyNumberFormat="1" applyFont="1" applyFill="1" applyBorder="1" applyAlignment="1"/>
    <xf numFmtId="0" fontId="18" fillId="0" borderId="0" xfId="0" applyFont="1" applyAlignment="1">
      <alignment horizontal="centerContinuous" vertical="top"/>
    </xf>
    <xf numFmtId="0" fontId="2" fillId="0" borderId="0" xfId="4" applyFont="1" applyAlignment="1">
      <alignment horizontal="left" indent="2"/>
    </xf>
    <xf numFmtId="0" fontId="2" fillId="0" borderId="0" xfId="4" applyFont="1"/>
    <xf numFmtId="0" fontId="6" fillId="0" borderId="0" xfId="7" applyFont="1"/>
    <xf numFmtId="0" fontId="19" fillId="0" borderId="0" xfId="0" applyFont="1" applyAlignment="1">
      <alignment horizontal="centerContinuous" vertical="top"/>
    </xf>
    <xf numFmtId="44" fontId="8" fillId="0" borderId="0" xfId="1" applyNumberFormat="1" applyFont="1" applyAlignment="1">
      <alignment horizontal="right" vertical="top"/>
    </xf>
    <xf numFmtId="0" fontId="1" fillId="0" borderId="0" xfId="8"/>
    <xf numFmtId="0" fontId="1" fillId="0" borderId="11" xfId="8" applyBorder="1"/>
    <xf numFmtId="0" fontId="6" fillId="0" borderId="12" xfId="8" applyFont="1" applyBorder="1"/>
    <xf numFmtId="0" fontId="1" fillId="0" borderId="12" xfId="8" applyBorder="1"/>
    <xf numFmtId="0" fontId="1" fillId="0" borderId="13" xfId="8" applyBorder="1"/>
    <xf numFmtId="8" fontId="8" fillId="0" borderId="12" xfId="9" quotePrefix="1" applyNumberFormat="1" applyFont="1" applyFill="1" applyBorder="1"/>
    <xf numFmtId="0" fontId="1" fillId="0" borderId="14" xfId="8" applyBorder="1"/>
    <xf numFmtId="0" fontId="1" fillId="0" borderId="0" xfId="8" applyAlignment="1">
      <alignment horizontal="left" indent="2"/>
    </xf>
    <xf numFmtId="44" fontId="8" fillId="0" borderId="0" xfId="9" quotePrefix="1" applyFont="1" applyFill="1" applyBorder="1"/>
    <xf numFmtId="0" fontId="1" fillId="0" borderId="15" xfId="8" applyBorder="1"/>
    <xf numFmtId="44" fontId="8" fillId="0" borderId="20" xfId="9" applyFont="1" applyFill="1" applyBorder="1"/>
    <xf numFmtId="44" fontId="8" fillId="0" borderId="0" xfId="9" applyFont="1" applyFill="1" applyBorder="1"/>
    <xf numFmtId="0" fontId="7" fillId="0" borderId="0" xfId="8" applyFont="1" applyAlignment="1">
      <alignment horizontal="center"/>
    </xf>
    <xf numFmtId="0" fontId="7" fillId="0" borderId="15" xfId="8" applyFont="1" applyBorder="1" applyAlignment="1">
      <alignment horizontal="center"/>
    </xf>
    <xf numFmtId="44" fontId="6" fillId="0" borderId="15" xfId="8" applyNumberFormat="1" applyFont="1" applyBorder="1"/>
    <xf numFmtId="44" fontId="1" fillId="0" borderId="0" xfId="8" applyNumberFormat="1"/>
    <xf numFmtId="166" fontId="1" fillId="0" borderId="0" xfId="8" applyNumberFormat="1" applyAlignment="1">
      <alignment horizontal="center"/>
    </xf>
    <xf numFmtId="44" fontId="8" fillId="0" borderId="0" xfId="9" applyFont="1" applyBorder="1"/>
    <xf numFmtId="43" fontId="8" fillId="0" borderId="15" xfId="9" applyNumberFormat="1" applyFont="1" applyBorder="1"/>
    <xf numFmtId="43" fontId="1" fillId="0" borderId="0" xfId="8" applyNumberFormat="1"/>
    <xf numFmtId="44" fontId="1" fillId="0" borderId="15" xfId="8" applyNumberFormat="1" applyBorder="1"/>
    <xf numFmtId="0" fontId="1" fillId="0" borderId="4" xfId="8" applyBorder="1"/>
    <xf numFmtId="0" fontId="6" fillId="0" borderId="5" xfId="8" applyFont="1" applyBorder="1" applyAlignment="1">
      <alignment horizontal="center"/>
    </xf>
    <xf numFmtId="44" fontId="1" fillId="0" borderId="5" xfId="8" applyNumberFormat="1" applyBorder="1"/>
    <xf numFmtId="44" fontId="1" fillId="0" borderId="6" xfId="8" applyNumberFormat="1" applyBorder="1"/>
    <xf numFmtId="0" fontId="13" fillId="0" borderId="0" xfId="8" applyFont="1"/>
    <xf numFmtId="0" fontId="14" fillId="0" borderId="0" xfId="8" applyFont="1"/>
    <xf numFmtId="164" fontId="13" fillId="0" borderId="0" xfId="10" applyNumberFormat="1" applyFont="1" applyAlignment="1"/>
    <xf numFmtId="0" fontId="15" fillId="0" borderId="0" xfId="8" applyFont="1" applyAlignment="1">
      <alignment vertical="center"/>
    </xf>
    <xf numFmtId="164" fontId="13" fillId="0" borderId="0" xfId="10" applyNumberFormat="1" applyFont="1" applyFill="1" applyBorder="1" applyAlignment="1"/>
    <xf numFmtId="0" fontId="14" fillId="0" borderId="0" xfId="8" applyFont="1" applyAlignment="1">
      <alignment horizontal="right"/>
    </xf>
    <xf numFmtId="0" fontId="14" fillId="0" borderId="0" xfId="8" applyFont="1" applyAlignment="1">
      <alignment vertical="center"/>
    </xf>
    <xf numFmtId="164" fontId="14" fillId="0" borderId="0" xfId="10" applyNumberFormat="1" applyFont="1" applyFill="1" applyBorder="1" applyAlignment="1">
      <alignment horizontal="center" vertical="center"/>
    </xf>
    <xf numFmtId="0" fontId="14" fillId="5" borderId="25" xfId="8" applyFont="1" applyFill="1" applyBorder="1" applyAlignment="1">
      <alignment horizontal="center"/>
    </xf>
    <xf numFmtId="0" fontId="14" fillId="5" borderId="0" xfId="8" applyFont="1" applyFill="1" applyAlignment="1">
      <alignment horizontal="center"/>
    </xf>
    <xf numFmtId="0" fontId="14" fillId="5" borderId="0" xfId="8" applyFont="1" applyFill="1"/>
    <xf numFmtId="164" fontId="13" fillId="5" borderId="0" xfId="10" applyNumberFormat="1" applyFont="1" applyFill="1" applyBorder="1" applyAlignment="1">
      <alignment horizontal="right"/>
    </xf>
    <xf numFmtId="0" fontId="13" fillId="5" borderId="0" xfId="8" applyFont="1" applyFill="1"/>
    <xf numFmtId="14" fontId="14" fillId="0" borderId="0" xfId="8" applyNumberFormat="1" applyFont="1" applyAlignment="1">
      <alignment horizontal="right"/>
    </xf>
    <xf numFmtId="0" fontId="13" fillId="0" borderId="0" xfId="8" applyFont="1" applyAlignment="1">
      <alignment vertical="center"/>
    </xf>
    <xf numFmtId="43" fontId="13" fillId="0" borderId="0" xfId="1" applyFont="1" applyFill="1" applyBorder="1" applyAlignment="1">
      <alignment horizontal="right" vertical="center"/>
    </xf>
    <xf numFmtId="0" fontId="17" fillId="0" borderId="0" xfId="8" applyFont="1" applyAlignment="1">
      <alignment vertical="center"/>
    </xf>
    <xf numFmtId="43" fontId="13" fillId="0" borderId="0" xfId="1" applyFont="1" applyFill="1" applyBorder="1" applyAlignment="1">
      <alignment horizontal="left" vertical="center"/>
    </xf>
    <xf numFmtId="0" fontId="13" fillId="0" borderId="0" xfId="8" applyFont="1" applyAlignment="1">
      <alignment horizontal="left" vertical="center"/>
    </xf>
    <xf numFmtId="0" fontId="17" fillId="0" borderId="0" xfId="8" applyFont="1" applyAlignment="1">
      <alignment horizontal="left" vertical="center"/>
    </xf>
    <xf numFmtId="0" fontId="13" fillId="0" borderId="0" xfId="8" applyFont="1" applyAlignment="1">
      <alignment vertical="center" wrapText="1"/>
    </xf>
    <xf numFmtId="0" fontId="13" fillId="0" borderId="0" xfId="8" applyFont="1" applyAlignment="1">
      <alignment horizontal="left" indent="2"/>
    </xf>
    <xf numFmtId="0" fontId="13" fillId="0" borderId="0" xfId="8" applyFont="1" applyAlignment="1">
      <alignment horizontal="left"/>
    </xf>
    <xf numFmtId="0" fontId="13" fillId="0" borderId="0" xfId="8" applyFont="1" applyAlignment="1">
      <alignment horizontal="center" vertical="center"/>
    </xf>
    <xf numFmtId="0" fontId="14" fillId="5" borderId="0" xfId="8" applyFont="1" applyFill="1" applyAlignment="1">
      <alignment horizontal="right"/>
    </xf>
    <xf numFmtId="0" fontId="13" fillId="5" borderId="0" xfId="8" applyFont="1" applyFill="1" applyAlignment="1">
      <alignment vertical="center"/>
    </xf>
    <xf numFmtId="0" fontId="17" fillId="0" borderId="0" xfId="8" applyFont="1" applyAlignment="1">
      <alignment vertical="center" wrapText="1"/>
    </xf>
    <xf numFmtId="0" fontId="20" fillId="0" borderId="0" xfId="0" applyFont="1" applyAlignment="1">
      <alignment vertical="center" wrapText="1"/>
    </xf>
    <xf numFmtId="0" fontId="17" fillId="0" borderId="0" xfId="4" applyFont="1" applyAlignment="1">
      <alignment wrapText="1"/>
    </xf>
    <xf numFmtId="43" fontId="0" fillId="0" borderId="0" xfId="0" applyNumberFormat="1" applyAlignment="1">
      <alignment horizontal="center" vertical="top" wrapText="1"/>
    </xf>
    <xf numFmtId="43" fontId="17" fillId="0" borderId="0" xfId="4" applyNumberFormat="1" applyFont="1" applyAlignment="1">
      <alignment wrapText="1"/>
    </xf>
    <xf numFmtId="44" fontId="0" fillId="0" borderId="0" xfId="0" applyNumberFormat="1" applyAlignment="1">
      <alignment horizontal="center" vertical="top" wrapText="1"/>
    </xf>
    <xf numFmtId="8" fontId="8" fillId="0" borderId="0" xfId="3" applyNumberFormat="1" applyFont="1" applyFill="1" applyAlignment="1">
      <alignment vertical="top"/>
    </xf>
    <xf numFmtId="0" fontId="8" fillId="0" borderId="0" xfId="0" quotePrefix="1" applyFont="1" applyAlignment="1">
      <alignment vertical="top" wrapText="1"/>
    </xf>
    <xf numFmtId="0" fontId="8" fillId="0" borderId="0" xfId="0" applyFont="1" applyAlignment="1">
      <alignment vertical="top" wrapText="1"/>
    </xf>
    <xf numFmtId="0" fontId="0" fillId="0" borderId="0" xfId="0" applyAlignment="1">
      <alignment wrapText="1"/>
    </xf>
    <xf numFmtId="0" fontId="8" fillId="0" borderId="0" xfId="0" applyFont="1" applyAlignment="1">
      <alignment wrapText="1"/>
    </xf>
    <xf numFmtId="0" fontId="17" fillId="0" borderId="0" xfId="4" applyFont="1" applyAlignment="1">
      <alignment wrapText="1"/>
    </xf>
    <xf numFmtId="0" fontId="17" fillId="0" borderId="5" xfId="4" applyFont="1" applyBorder="1" applyAlignment="1">
      <alignment wrapText="1"/>
    </xf>
    <xf numFmtId="0" fontId="0" fillId="0" borderId="5" xfId="0" applyBorder="1" applyAlignment="1">
      <alignment wrapText="1"/>
    </xf>
    <xf numFmtId="0" fontId="13" fillId="2" borderId="1" xfId="4" applyFont="1" applyFill="1" applyBorder="1" applyAlignment="1">
      <alignment horizontal="left"/>
    </xf>
    <xf numFmtId="0" fontId="13" fillId="2" borderId="2" xfId="4" applyFont="1" applyFill="1" applyBorder="1" applyAlignment="1">
      <alignment horizontal="left"/>
    </xf>
    <xf numFmtId="0" fontId="13" fillId="2" borderId="3" xfId="4" applyFont="1" applyFill="1" applyBorder="1" applyAlignment="1">
      <alignment horizontal="left"/>
    </xf>
    <xf numFmtId="0" fontId="12" fillId="3" borderId="19" xfId="4" applyFont="1" applyFill="1" applyBorder="1" applyAlignment="1">
      <alignment horizontal="center" vertical="center"/>
    </xf>
    <xf numFmtId="0" fontId="12" fillId="3" borderId="0" xfId="4" applyFont="1" applyFill="1" applyAlignment="1">
      <alignment horizontal="center" vertical="center"/>
    </xf>
    <xf numFmtId="0" fontId="16" fillId="0" borderId="22" xfId="4" applyFont="1" applyBorder="1" applyAlignment="1">
      <alignment horizontal="center" vertical="center"/>
    </xf>
    <xf numFmtId="0" fontId="16" fillId="0" borderId="23" xfId="4" applyFont="1" applyBorder="1" applyAlignment="1">
      <alignment horizontal="center" vertical="center"/>
    </xf>
    <xf numFmtId="0" fontId="16" fillId="0" borderId="24" xfId="4" applyFont="1" applyBorder="1" applyAlignment="1">
      <alignment horizontal="center" vertical="center"/>
    </xf>
    <xf numFmtId="0" fontId="13" fillId="2" borderId="1" xfId="4" applyFont="1" applyFill="1" applyBorder="1" applyAlignment="1">
      <alignment horizontal="left" wrapText="1"/>
    </xf>
    <xf numFmtId="0" fontId="13" fillId="2" borderId="2" xfId="4" applyFont="1" applyFill="1" applyBorder="1" applyAlignment="1">
      <alignment horizontal="left" wrapText="1"/>
    </xf>
    <xf numFmtId="0" fontId="13" fillId="2" borderId="3" xfId="4" applyFont="1" applyFill="1" applyBorder="1" applyAlignment="1">
      <alignment horizontal="left" wrapText="1"/>
    </xf>
    <xf numFmtId="0" fontId="17" fillId="0" borderId="0" xfId="8" applyFont="1" applyAlignment="1">
      <alignment wrapText="1"/>
    </xf>
    <xf numFmtId="0" fontId="12" fillId="3" borderId="19" xfId="8" applyFont="1" applyFill="1" applyBorder="1" applyAlignment="1">
      <alignment horizontal="center" vertical="center"/>
    </xf>
    <xf numFmtId="0" fontId="12" fillId="3" borderId="0" xfId="8" applyFont="1" applyFill="1" applyAlignment="1">
      <alignment horizontal="center" vertical="center"/>
    </xf>
    <xf numFmtId="0" fontId="16" fillId="0" borderId="22" xfId="8" applyFont="1" applyBorder="1" applyAlignment="1">
      <alignment horizontal="center" vertical="center"/>
    </xf>
    <xf numFmtId="0" fontId="16" fillId="0" borderId="23" xfId="8" applyFont="1" applyBorder="1" applyAlignment="1">
      <alignment horizontal="center" vertical="center"/>
    </xf>
    <xf numFmtId="0" fontId="16" fillId="0" borderId="24" xfId="8" applyFont="1" applyBorder="1" applyAlignment="1">
      <alignment horizontal="center" vertical="center"/>
    </xf>
    <xf numFmtId="0" fontId="20" fillId="0" borderId="0" xfId="0" applyFont="1" applyAlignment="1">
      <alignment wrapText="1"/>
    </xf>
    <xf numFmtId="0" fontId="13" fillId="2" borderId="1" xfId="8" applyFont="1" applyFill="1" applyBorder="1" applyAlignment="1">
      <alignment horizontal="left" wrapText="1"/>
    </xf>
    <xf numFmtId="0" fontId="13" fillId="2" borderId="2" xfId="8" applyFont="1" applyFill="1" applyBorder="1" applyAlignment="1">
      <alignment horizontal="left" wrapText="1"/>
    </xf>
    <xf numFmtId="0" fontId="13" fillId="2" borderId="3" xfId="8" applyFont="1" applyFill="1" applyBorder="1" applyAlignment="1">
      <alignment horizontal="left" wrapText="1"/>
    </xf>
    <xf numFmtId="0" fontId="17" fillId="0" borderId="5" xfId="8" applyFont="1" applyBorder="1" applyAlignment="1">
      <alignment wrapText="1"/>
    </xf>
    <xf numFmtId="0" fontId="13" fillId="2" borderId="1" xfId="8" applyFont="1" applyFill="1" applyBorder="1" applyAlignment="1">
      <alignment horizontal="left"/>
    </xf>
    <xf numFmtId="0" fontId="13" fillId="2" borderId="2" xfId="8" applyFont="1" applyFill="1" applyBorder="1" applyAlignment="1">
      <alignment horizontal="left"/>
    </xf>
    <xf numFmtId="0" fontId="13" fillId="2" borderId="3" xfId="8" applyFont="1" applyFill="1" applyBorder="1" applyAlignment="1">
      <alignment horizontal="left"/>
    </xf>
  </cellXfs>
  <cellStyles count="11">
    <cellStyle name="Comma" xfId="1" builtinId="3"/>
    <cellStyle name="Comma 2" xfId="6" xr:uid="{00000000-0005-0000-0000-000001000000}"/>
    <cellStyle name="Comma 2 2" xfId="10" xr:uid="{00000000-0005-0000-0000-000002000000}"/>
    <cellStyle name="Currency" xfId="3" builtinId="4"/>
    <cellStyle name="Currency 2" xfId="5" xr:uid="{00000000-0005-0000-0000-000004000000}"/>
    <cellStyle name="Currency 2 2" xfId="9" xr:uid="{00000000-0005-0000-0000-000005000000}"/>
    <cellStyle name="Normal" xfId="0" builtinId="0"/>
    <cellStyle name="Normal 2" xfId="4" xr:uid="{00000000-0005-0000-0000-000007000000}"/>
    <cellStyle name="Normal 2 2" xfId="8" xr:uid="{00000000-0005-0000-0000-000008000000}"/>
    <cellStyle name="Normal 3" xfId="7" xr:uid="{00000000-0005-0000-0000-000009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12</xdr:col>
      <xdr:colOff>38100</xdr:colOff>
      <xdr:row>7</xdr:row>
      <xdr:rowOff>158750</xdr:rowOff>
    </xdr:from>
    <xdr:to>
      <xdr:col>25</xdr:col>
      <xdr:colOff>368300</xdr:colOff>
      <xdr:row>9</xdr:row>
      <xdr:rowOff>1308100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054850" y="2095500"/>
          <a:ext cx="8470900" cy="22288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GASB</a:t>
          </a:r>
          <a:r>
            <a:rPr lang="en-US" sz="1100" b="1" baseline="0"/>
            <a:t> Guidance </a:t>
          </a:r>
        </a:p>
        <a:p>
          <a:r>
            <a:rPr lang="en-US" sz="1100" b="1" baseline="0"/>
            <a:t>GASB Codification, </a:t>
          </a:r>
          <a:r>
            <a:rPr lang="en-US" sz="1100" b="1"/>
            <a:t>L20.145</a:t>
          </a:r>
        </a:p>
        <a:p>
          <a:r>
            <a:rPr lang="en-US" sz="1100"/>
            <a:t>In subsequent financial reporting periods, the lessor should calculate the amortization of the discount on the lease receivable and report that amount as an inflow of resources (for example, interest revenue) for the period. Any payments received should be allocated first to the accrued interest receivable and then to the lease receivable. [GASBS 87, ¶48]</a:t>
          </a:r>
        </a:p>
        <a:p>
          <a:endParaRPr lang="en-US" sz="1100"/>
        </a:p>
        <a:p>
          <a:pPr algn="l"/>
          <a:r>
            <a:rPr lang="en-US" sz="1100" b="1"/>
            <a:t>Implementation Guide 2021-1, 4.10</a:t>
          </a:r>
        </a:p>
        <a:p>
          <a:pPr algn="l"/>
          <a:r>
            <a:rPr lang="en-US" sz="1100"/>
            <a:t>Q—Should a governmental lessee report accrued interest as part of the lease liability or as a separate liability?</a:t>
          </a:r>
        </a:p>
        <a:p>
          <a:pPr algn="l"/>
          <a:endParaRPr lang="en-US" sz="1100"/>
        </a:p>
        <a:p>
          <a:pPr algn="l"/>
          <a:r>
            <a:rPr lang="en-US" sz="1100"/>
            <a:t>A—A governmental lessee should report accrued interest payable separately from the lease liability. Paragraph 24 of Statement 87 states that “[lease] payments made should be allocated first to the accrued interest liability and then to the lease liability” (footnote reference omitted).</a:t>
          </a:r>
          <a:r>
            <a:rPr lang="en-US" sz="1100" baseline="0"/>
            <a:t> </a:t>
          </a:r>
          <a:r>
            <a:rPr lang="en-US" sz="1100"/>
            <a:t>That provision indicates that the accrued interest liability is a separate liability.</a:t>
          </a:r>
        </a:p>
      </xdr:txBody>
    </xdr:sp>
    <xdr:clientData/>
  </xdr:twoCellAnchor>
  <xdr:twoCellAnchor>
    <xdr:from>
      <xdr:col>0</xdr:col>
      <xdr:colOff>127000</xdr:colOff>
      <xdr:row>13</xdr:row>
      <xdr:rowOff>38100</xdr:rowOff>
    </xdr:from>
    <xdr:to>
      <xdr:col>15</xdr:col>
      <xdr:colOff>310797</xdr:colOff>
      <xdr:row>19</xdr:row>
      <xdr:rowOff>107598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7000" y="6731000"/>
          <a:ext cx="9029347" cy="1021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418523</xdr:colOff>
      <xdr:row>134</xdr:row>
      <xdr:rowOff>180398</xdr:rowOff>
    </xdr:from>
    <xdr:to>
      <xdr:col>8</xdr:col>
      <xdr:colOff>998040</xdr:colOff>
      <xdr:row>140</xdr:row>
      <xdr:rowOff>76714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18523" y="25825739"/>
          <a:ext cx="9029347" cy="1021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twoCellAnchor>
    <xdr:from>
      <xdr:col>11</xdr:col>
      <xdr:colOff>14432</xdr:colOff>
      <xdr:row>16</xdr:row>
      <xdr:rowOff>93807</xdr:rowOff>
    </xdr:from>
    <xdr:to>
      <xdr:col>14</xdr:col>
      <xdr:colOff>894773</xdr:colOff>
      <xdr:row>20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9532216" y="3903807"/>
          <a:ext cx="4668693" cy="656648"/>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June 2024 payment is applied to the outstanding</a:t>
          </a:r>
          <a:r>
            <a:rPr lang="en-US" sz="1100" baseline="0">
              <a:solidFill>
                <a:schemeClr val="dk1"/>
              </a:solidFill>
              <a:effectLst/>
              <a:latin typeface="+mn-lt"/>
              <a:ea typeface="+mn-ea"/>
              <a:cs typeface="+mn-cs"/>
            </a:rPr>
            <a:t> principal of the interest payable and the current month's interest earned on the lease.  The remaining amount of the payment, $1,677.28, is used to reduce the lease payable.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142</xdr:row>
      <xdr:rowOff>0</xdr:rowOff>
    </xdr:from>
    <xdr:to>
      <xdr:col>9</xdr:col>
      <xdr:colOff>238125</xdr:colOff>
      <xdr:row>147</xdr:row>
      <xdr:rowOff>104775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0550" y="25596850"/>
          <a:ext cx="9039225" cy="1025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64</xdr:row>
      <xdr:rowOff>0</xdr:rowOff>
    </xdr:from>
    <xdr:to>
      <xdr:col>8</xdr:col>
      <xdr:colOff>3234972</xdr:colOff>
      <xdr:row>69</xdr:row>
      <xdr:rowOff>29811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666875" y="10263188"/>
          <a:ext cx="9029347" cy="1021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152400</xdr:colOff>
      <xdr:row>5</xdr:row>
      <xdr:rowOff>330200</xdr:rowOff>
    </xdr:from>
    <xdr:to>
      <xdr:col>25</xdr:col>
      <xdr:colOff>482600</xdr:colOff>
      <xdr:row>10</xdr:row>
      <xdr:rowOff>425450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890000" y="1225550"/>
          <a:ext cx="8470900" cy="2279650"/>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GASB</a:t>
          </a:r>
          <a:r>
            <a:rPr lang="en-US" sz="1100" b="1" baseline="0"/>
            <a:t> Guidance </a:t>
          </a:r>
        </a:p>
        <a:p>
          <a:r>
            <a:rPr lang="en-US" sz="1100" b="1" baseline="0"/>
            <a:t>GASB Codification, </a:t>
          </a:r>
          <a:r>
            <a:rPr lang="en-US" sz="1100" b="1"/>
            <a:t>L20.145</a:t>
          </a:r>
        </a:p>
        <a:p>
          <a:r>
            <a:rPr lang="en-US" sz="1100"/>
            <a:t>In subsequent financial reporting periods, the lessor should calculate the amortization of the discount on the lease receivable and report that amount as an inflow of resources (for example, interest revenue) for the period. Any payments received should be allocated first to the accrued interest receivable and then to the lease receivable. [GASBS 87, ¶48]</a:t>
          </a:r>
        </a:p>
        <a:p>
          <a:endParaRPr lang="en-US" sz="1100"/>
        </a:p>
        <a:p>
          <a:pPr algn="l"/>
          <a:r>
            <a:rPr lang="en-US" sz="1100" b="1"/>
            <a:t>Implementation Guide 2021-1, 4.10</a:t>
          </a:r>
        </a:p>
        <a:p>
          <a:pPr algn="l"/>
          <a:r>
            <a:rPr lang="en-US" sz="1100"/>
            <a:t>Q—Should a governmental lessee report accrued interest as part of the lease liability or as a separate liability?</a:t>
          </a:r>
        </a:p>
        <a:p>
          <a:pPr algn="l"/>
          <a:endParaRPr lang="en-US" sz="1100"/>
        </a:p>
        <a:p>
          <a:pPr algn="l"/>
          <a:r>
            <a:rPr lang="en-US" sz="1100"/>
            <a:t>A—A governmental lessee should report accrued interest payable separately from the lease liability. Paragraph 24 of Statement 87 states that “[lease] payments made should be allocated first to the accrued interest liability and then to the lease liability” (footnote reference omitted).</a:t>
          </a:r>
          <a:r>
            <a:rPr lang="en-US" sz="1100" baseline="0"/>
            <a:t> </a:t>
          </a:r>
          <a:r>
            <a:rPr lang="en-US" sz="1100"/>
            <a:t>That provision indicates that the accrued interest liability is a separate liability.</a:t>
          </a:r>
        </a:p>
      </xdr:txBody>
    </xdr:sp>
    <xdr:clientData/>
  </xdr:twoCellAnchor>
  <xdr:twoCellAnchor>
    <xdr:from>
      <xdr:col>0</xdr:col>
      <xdr:colOff>171450</xdr:colOff>
      <xdr:row>14</xdr:row>
      <xdr:rowOff>127000</xdr:rowOff>
    </xdr:from>
    <xdr:to>
      <xdr:col>15</xdr:col>
      <xdr:colOff>355247</xdr:colOff>
      <xdr:row>21</xdr:row>
      <xdr:rowOff>37748</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71450" y="7353300"/>
          <a:ext cx="10750197" cy="102199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584489</xdr:colOff>
      <xdr:row>133</xdr:row>
      <xdr:rowOff>101023</xdr:rowOff>
    </xdr:from>
    <xdr:to>
      <xdr:col>8</xdr:col>
      <xdr:colOff>1164006</xdr:colOff>
      <xdr:row>138</xdr:row>
      <xdr:rowOff>184953</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84489" y="25799473"/>
          <a:ext cx="7659767" cy="10046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twoCellAnchor>
    <xdr:from>
      <xdr:col>11</xdr:col>
      <xdr:colOff>5774</xdr:colOff>
      <xdr:row>16</xdr:row>
      <xdr:rowOff>8659</xdr:rowOff>
    </xdr:from>
    <xdr:to>
      <xdr:col>15</xdr:col>
      <xdr:colOff>69273</xdr:colOff>
      <xdr:row>20</xdr:row>
      <xdr:rowOff>95250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9331615" y="3758045"/>
          <a:ext cx="4670135" cy="813955"/>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May 2024 payment is applied to the outstanding</a:t>
          </a:r>
          <a:r>
            <a:rPr lang="en-US" sz="1100" baseline="0">
              <a:solidFill>
                <a:schemeClr val="dk1"/>
              </a:solidFill>
              <a:effectLst/>
              <a:latin typeface="+mn-lt"/>
              <a:ea typeface="+mn-ea"/>
              <a:cs typeface="+mn-cs"/>
            </a:rPr>
            <a:t> principal of the interest receivable and the current month's interest earned on the lease.  The remaining amount of the payment, $827.72, is used to reduce the lease receivable.</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142</xdr:row>
      <xdr:rowOff>0</xdr:rowOff>
    </xdr:from>
    <xdr:to>
      <xdr:col>6</xdr:col>
      <xdr:colOff>0</xdr:colOff>
      <xdr:row>147</xdr:row>
      <xdr:rowOff>104775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90550" y="26346150"/>
          <a:ext cx="5105400" cy="1025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79375</xdr:colOff>
      <xdr:row>80</xdr:row>
      <xdr:rowOff>190499</xdr:rowOff>
    </xdr:from>
    <xdr:to>
      <xdr:col>8</xdr:col>
      <xdr:colOff>2925410</xdr:colOff>
      <xdr:row>86</xdr:row>
      <xdr:rowOff>21872</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362075" y="14617699"/>
          <a:ext cx="9024585" cy="1012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Disclaimer:  </a:t>
          </a:r>
          <a:r>
            <a:rPr lang="en-US" sz="1100">
              <a:solidFill>
                <a:schemeClr val="dk1"/>
              </a:solidFill>
              <a:effectLst/>
              <a:latin typeface="+mn-lt"/>
              <a:ea typeface="+mn-ea"/>
              <a:cs typeface="+mn-cs"/>
            </a:rPr>
            <a:t>GFOA makes no warranty, guaranty, or representation regarding the accuracy, content, completeness, reliability, operability, or legality of information contained within this tool including, without limitation, the warranties of merchantability, or fitness for a particular use. The information, calculations, and recommendations presented within the tool are intended to provide finance officers with an approximating and example of lease accounting calculations. If users have any questions related to the accuracy of the information presented within this tool, GFOA recommends that users contact GFOA or their audit professionals for further clarification.</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S12"/>
  <sheetViews>
    <sheetView tabSelected="1" workbookViewId="0">
      <selection activeCell="Q3" sqref="Q3"/>
    </sheetView>
  </sheetViews>
  <sheetFormatPr defaultRowHeight="13.2" x14ac:dyDescent="0.25"/>
  <cols>
    <col min="1" max="1" width="4.5546875" customWidth="1"/>
    <col min="2" max="2" width="8.5546875" customWidth="1"/>
    <col min="19" max="19" width="11.88671875" customWidth="1"/>
  </cols>
  <sheetData>
    <row r="1" spans="1:19" ht="14.4" x14ac:dyDescent="0.3">
      <c r="B1" s="3" t="s">
        <v>6</v>
      </c>
    </row>
    <row r="2" spans="1:19" ht="14.4" x14ac:dyDescent="0.3">
      <c r="B2" s="3" t="s">
        <v>40</v>
      </c>
    </row>
    <row r="3" spans="1:19" ht="14.4" x14ac:dyDescent="0.3">
      <c r="B3" s="3" t="s">
        <v>36</v>
      </c>
    </row>
    <row r="5" spans="1:19" ht="14.4" x14ac:dyDescent="0.25">
      <c r="B5" s="19" t="s">
        <v>4</v>
      </c>
      <c r="C5" s="18"/>
      <c r="D5" s="18"/>
      <c r="E5" s="18"/>
      <c r="F5" s="18"/>
      <c r="G5" s="18"/>
    </row>
    <row r="6" spans="1:19" ht="34.799999999999997" customHeight="1" x14ac:dyDescent="0.25">
      <c r="A6" s="43">
        <v>1</v>
      </c>
      <c r="B6" s="167" t="s">
        <v>59</v>
      </c>
      <c r="C6" s="167"/>
      <c r="D6" s="167"/>
      <c r="E6" s="167"/>
      <c r="F6" s="167"/>
      <c r="G6" s="167"/>
      <c r="H6" s="168"/>
      <c r="I6" s="168"/>
      <c r="J6" s="168"/>
      <c r="K6" s="168"/>
    </row>
    <row r="7" spans="1:19" ht="33.6" customHeight="1" x14ac:dyDescent="0.25">
      <c r="A7" s="43">
        <v>2</v>
      </c>
      <c r="B7" s="167" t="s">
        <v>134</v>
      </c>
      <c r="C7" s="167"/>
      <c r="D7" s="167"/>
      <c r="E7" s="167"/>
      <c r="F7" s="167"/>
      <c r="G7" s="167"/>
      <c r="H7" s="168"/>
      <c r="I7" s="168"/>
      <c r="J7" s="168"/>
      <c r="K7" s="168"/>
    </row>
    <row r="8" spans="1:19" ht="51" customHeight="1" x14ac:dyDescent="0.25">
      <c r="A8" s="43">
        <v>3</v>
      </c>
      <c r="B8" s="167" t="s">
        <v>127</v>
      </c>
      <c r="C8" s="167"/>
      <c r="D8" s="167"/>
      <c r="E8" s="167"/>
      <c r="F8" s="167"/>
      <c r="G8" s="167"/>
      <c r="H8" s="168"/>
      <c r="I8" s="168"/>
      <c r="J8" s="168"/>
      <c r="K8" s="168"/>
    </row>
    <row r="9" spans="1:19" ht="33.9" customHeight="1" x14ac:dyDescent="0.25">
      <c r="A9" s="43">
        <v>4</v>
      </c>
      <c r="B9" s="167" t="s">
        <v>128</v>
      </c>
      <c r="C9" s="167"/>
      <c r="D9" s="167"/>
      <c r="E9" s="167"/>
      <c r="F9" s="167"/>
      <c r="G9" s="167"/>
      <c r="H9" s="168"/>
      <c r="I9" s="168"/>
      <c r="J9" s="168"/>
      <c r="K9" s="168"/>
    </row>
    <row r="10" spans="1:19" ht="119.4" customHeight="1" x14ac:dyDescent="0.25">
      <c r="A10" s="43">
        <v>5</v>
      </c>
      <c r="B10" s="166" t="s">
        <v>129</v>
      </c>
      <c r="C10" s="167"/>
      <c r="D10" s="167"/>
      <c r="E10" s="167"/>
      <c r="F10" s="167"/>
      <c r="G10" s="167"/>
      <c r="H10" s="168"/>
      <c r="I10" s="168"/>
      <c r="J10" s="168"/>
      <c r="K10" s="168"/>
    </row>
    <row r="11" spans="1:19" ht="35.1" customHeight="1" x14ac:dyDescent="0.25">
      <c r="A11" s="43">
        <v>6</v>
      </c>
      <c r="B11" s="166" t="s">
        <v>66</v>
      </c>
      <c r="C11" s="167"/>
      <c r="D11" s="167"/>
      <c r="E11" s="167"/>
      <c r="F11" s="167"/>
      <c r="G11" s="167"/>
      <c r="H11" s="168"/>
      <c r="I11" s="168"/>
      <c r="J11" s="168"/>
      <c r="K11" s="168"/>
      <c r="S11" s="49"/>
    </row>
    <row r="12" spans="1:19" ht="90" customHeight="1" x14ac:dyDescent="0.25">
      <c r="A12" s="43">
        <v>7</v>
      </c>
      <c r="B12" s="166" t="s">
        <v>60</v>
      </c>
      <c r="C12" s="167"/>
      <c r="D12" s="167"/>
      <c r="E12" s="167"/>
      <c r="F12" s="167"/>
      <c r="G12" s="167"/>
      <c r="H12" s="168"/>
      <c r="I12" s="168"/>
      <c r="J12" s="168"/>
      <c r="K12" s="168"/>
    </row>
  </sheetData>
  <mergeCells count="7">
    <mergeCell ref="B12:K12"/>
    <mergeCell ref="B11:K11"/>
    <mergeCell ref="B6:K6"/>
    <mergeCell ref="B7:K7"/>
    <mergeCell ref="B8:K8"/>
    <mergeCell ref="B9:K9"/>
    <mergeCell ref="B10:K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R141"/>
  <sheetViews>
    <sheetView zoomScale="80" zoomScaleNormal="80" workbookViewId="0"/>
  </sheetViews>
  <sheetFormatPr defaultColWidth="8.88671875" defaultRowHeight="13.2" x14ac:dyDescent="0.25"/>
  <cols>
    <col min="1" max="1" width="48.88671875" style="1" bestFit="1" customWidth="1"/>
    <col min="2" max="2" width="10.44140625" style="1" hidden="1" customWidth="1"/>
    <col min="3" max="6" width="14" style="1" customWidth="1"/>
    <col min="7" max="7" width="2.109375" style="1" customWidth="1"/>
    <col min="8" max="8" width="14" style="1" customWidth="1"/>
    <col min="9" max="9" width="14.44140625" style="1" customWidth="1"/>
    <col min="10" max="10" width="14" style="1" customWidth="1"/>
    <col min="11" max="11" width="4.109375" style="1" customWidth="1"/>
    <col min="12" max="12" width="28.109375" style="1" bestFit="1" customWidth="1"/>
    <col min="13" max="15" width="13" style="1" customWidth="1"/>
    <col min="16" max="18" width="12.44140625" style="1" customWidth="1"/>
    <col min="19" max="16384" width="8.88671875" style="1"/>
  </cols>
  <sheetData>
    <row r="1" spans="1:18" ht="14.4" x14ac:dyDescent="0.3">
      <c r="A1" s="3" t="s">
        <v>6</v>
      </c>
      <c r="B1" s="18"/>
      <c r="C1" s="18"/>
      <c r="D1" s="18"/>
      <c r="E1" s="18"/>
      <c r="F1" s="18"/>
      <c r="G1" s="18"/>
      <c r="H1" s="18"/>
      <c r="I1" s="18"/>
      <c r="J1" s="18"/>
      <c r="K1" s="18"/>
      <c r="L1" s="18"/>
      <c r="M1" s="18"/>
      <c r="N1" s="18"/>
      <c r="O1" s="18"/>
      <c r="P1" s="18"/>
      <c r="Q1" s="18"/>
      <c r="R1" s="18"/>
    </row>
    <row r="2" spans="1:18" ht="14.4" x14ac:dyDescent="0.3">
      <c r="A2" s="3" t="s">
        <v>40</v>
      </c>
      <c r="B2" s="18"/>
      <c r="C2" s="18"/>
      <c r="D2" s="18"/>
      <c r="E2" s="18"/>
      <c r="F2" s="18"/>
      <c r="G2" s="18"/>
      <c r="H2" s="18"/>
      <c r="I2" s="18"/>
      <c r="J2" s="18"/>
      <c r="K2" s="18"/>
      <c r="L2" s="18"/>
      <c r="M2" s="18"/>
      <c r="N2" s="18"/>
      <c r="O2" s="18"/>
      <c r="P2" s="18"/>
      <c r="Q2" s="18"/>
      <c r="R2" s="18"/>
    </row>
    <row r="3" spans="1:18" ht="14.4" x14ac:dyDescent="0.3">
      <c r="A3" s="3" t="s">
        <v>36</v>
      </c>
      <c r="B3" s="18"/>
      <c r="C3" s="18"/>
      <c r="D3" s="18"/>
      <c r="E3" s="18"/>
      <c r="F3" s="18"/>
      <c r="G3" s="18"/>
      <c r="H3" s="18"/>
      <c r="I3" s="18"/>
      <c r="J3" s="18"/>
      <c r="K3" s="18"/>
      <c r="L3" s="18"/>
      <c r="M3" s="18"/>
      <c r="N3" s="18"/>
      <c r="O3" s="18"/>
      <c r="P3" s="18"/>
      <c r="Q3" s="18"/>
      <c r="R3" s="18"/>
    </row>
    <row r="4" spans="1:18" ht="14.4" x14ac:dyDescent="0.3">
      <c r="A4" s="18"/>
      <c r="B4" s="18"/>
      <c r="C4" s="44" t="s">
        <v>1</v>
      </c>
      <c r="D4" s="94">
        <v>4.4999999999999998E-2</v>
      </c>
      <c r="E4" s="20"/>
      <c r="F4" s="18"/>
      <c r="G4" s="18"/>
      <c r="H4" s="18"/>
      <c r="I4" s="18"/>
      <c r="J4" s="18"/>
      <c r="K4" s="18"/>
      <c r="L4" s="18"/>
      <c r="M4" s="18"/>
      <c r="N4" s="18"/>
      <c r="O4" s="18"/>
      <c r="P4" s="18"/>
      <c r="Q4" s="18"/>
      <c r="R4" s="18"/>
    </row>
    <row r="5" spans="1:18" ht="14.4" x14ac:dyDescent="0.25">
      <c r="A5" s="18"/>
      <c r="B5" s="18"/>
      <c r="C5" s="44" t="s">
        <v>2</v>
      </c>
      <c r="D5" s="95">
        <f>+D4/12</f>
        <v>3.7499999999999999E-3</v>
      </c>
      <c r="E5" s="20"/>
      <c r="F5" s="18"/>
      <c r="G5" s="18"/>
      <c r="H5" s="18"/>
      <c r="I5" s="18"/>
      <c r="J5" s="18"/>
      <c r="K5" s="18"/>
      <c r="L5" s="18"/>
      <c r="M5" s="18"/>
      <c r="N5" s="18"/>
      <c r="O5" s="18"/>
      <c r="P5" s="18"/>
      <c r="Q5" s="18"/>
      <c r="R5" s="18"/>
    </row>
    <row r="6" spans="1:18" ht="14.4" x14ac:dyDescent="0.25">
      <c r="A6" s="18"/>
      <c r="B6" s="18"/>
      <c r="C6" s="44" t="s">
        <v>3</v>
      </c>
      <c r="D6" s="96">
        <f>NPV(D5,C12:C131)</f>
        <v>306340.88139208691</v>
      </c>
      <c r="E6" s="20"/>
      <c r="F6" s="18"/>
      <c r="G6" s="18"/>
      <c r="H6" s="18"/>
      <c r="I6" s="18"/>
      <c r="J6" s="18"/>
      <c r="K6" s="18"/>
      <c r="L6" s="18"/>
      <c r="M6" s="18"/>
      <c r="N6" s="18"/>
      <c r="O6" s="18"/>
      <c r="P6" s="18"/>
      <c r="Q6" s="18"/>
      <c r="R6" s="18"/>
    </row>
    <row r="7" spans="1:18" ht="14.4" x14ac:dyDescent="0.3">
      <c r="A7" s="18"/>
      <c r="B7" s="18"/>
      <c r="C7" s="74" t="s">
        <v>63</v>
      </c>
      <c r="D7" s="97">
        <v>44927</v>
      </c>
      <c r="E7" s="20"/>
      <c r="F7" s="18"/>
      <c r="G7" s="18"/>
      <c r="H7" s="18"/>
      <c r="I7" s="18"/>
      <c r="J7" s="18"/>
      <c r="K7" s="18"/>
      <c r="L7" s="18"/>
      <c r="M7" s="18"/>
      <c r="N7" s="18"/>
      <c r="O7" s="18"/>
      <c r="P7" s="18"/>
      <c r="Q7" s="18"/>
      <c r="R7" s="18"/>
    </row>
    <row r="8" spans="1:18" ht="75.599999999999994" customHeight="1" x14ac:dyDescent="0.3">
      <c r="A8" s="18"/>
      <c r="B8" s="169" t="s">
        <v>23</v>
      </c>
      <c r="C8" s="169"/>
      <c r="D8" s="98">
        <v>1</v>
      </c>
      <c r="E8" s="20"/>
      <c r="F8" s="18"/>
      <c r="G8" s="18"/>
      <c r="H8" s="18"/>
      <c r="I8" s="18"/>
      <c r="J8" s="18"/>
      <c r="K8" s="18"/>
      <c r="L8" s="18"/>
      <c r="M8" s="18"/>
      <c r="N8" s="18"/>
      <c r="O8" s="18"/>
      <c r="P8" s="18"/>
      <c r="Q8" s="18"/>
      <c r="R8" s="18"/>
    </row>
    <row r="9" spans="1:18" ht="16.2" x14ac:dyDescent="0.25">
      <c r="A9" s="18"/>
      <c r="B9" s="18"/>
      <c r="C9" s="18"/>
      <c r="D9" s="18"/>
      <c r="E9" s="18"/>
      <c r="F9" s="18"/>
      <c r="G9" s="18"/>
      <c r="H9" s="102" t="s">
        <v>68</v>
      </c>
      <c r="I9" s="102"/>
      <c r="J9" s="102"/>
      <c r="K9" s="18"/>
      <c r="L9" s="18"/>
      <c r="M9" s="18"/>
      <c r="N9" s="18"/>
      <c r="O9" s="18"/>
      <c r="P9" s="18"/>
      <c r="Q9" s="18"/>
      <c r="R9" s="18"/>
    </row>
    <row r="10" spans="1:18" s="2" customFormat="1" ht="48.6" x14ac:dyDescent="0.45">
      <c r="A10" s="46" t="s">
        <v>0</v>
      </c>
      <c r="B10" s="46" t="s">
        <v>25</v>
      </c>
      <c r="C10" s="46" t="s">
        <v>5</v>
      </c>
      <c r="D10" s="47" t="s">
        <v>39</v>
      </c>
      <c r="E10" s="46" t="s">
        <v>62</v>
      </c>
      <c r="F10" s="48" t="s">
        <v>24</v>
      </c>
      <c r="G10" s="46"/>
      <c r="H10" s="46" t="s">
        <v>37</v>
      </c>
      <c r="I10" s="46" t="s">
        <v>38</v>
      </c>
      <c r="J10" s="46" t="s">
        <v>24</v>
      </c>
      <c r="K10" s="23"/>
      <c r="L10" s="23"/>
      <c r="M10" s="23"/>
      <c r="N10" s="23"/>
      <c r="O10" s="23"/>
      <c r="P10" s="23"/>
      <c r="Q10" s="23"/>
      <c r="R10" s="23"/>
    </row>
    <row r="11" spans="1:18" s="2" customFormat="1" ht="14.4" x14ac:dyDescent="0.3">
      <c r="A11" s="45">
        <f>+D7</f>
        <v>44927</v>
      </c>
      <c r="B11" s="18"/>
      <c r="C11" s="18"/>
      <c r="D11" s="24"/>
      <c r="E11" s="25" t="s">
        <v>7</v>
      </c>
      <c r="F11" s="26">
        <f>+D6</f>
        <v>306340.88139208691</v>
      </c>
      <c r="G11" s="24"/>
      <c r="H11" s="24"/>
      <c r="I11" s="24"/>
      <c r="J11" s="24"/>
      <c r="K11" s="23"/>
      <c r="L11" s="23"/>
      <c r="M11" s="23"/>
      <c r="N11" s="23"/>
      <c r="O11" s="23"/>
      <c r="P11" s="23"/>
      <c r="Q11" s="23"/>
      <c r="R11" s="23"/>
    </row>
    <row r="12" spans="1:18" s="2" customFormat="1" ht="14.4" x14ac:dyDescent="0.3">
      <c r="A12" s="45">
        <f>DATE(YEAR(A11),MONTH(A11)+$D$8,DAY(A11))</f>
        <v>44958</v>
      </c>
      <c r="B12" s="18">
        <v>1</v>
      </c>
      <c r="C12" s="24">
        <v>0</v>
      </c>
      <c r="D12" s="24">
        <f>F11*$D$5</f>
        <v>1148.7783052203258</v>
      </c>
      <c r="E12" s="24">
        <v>0</v>
      </c>
      <c r="F12" s="24">
        <f t="shared" ref="F12:F43" si="0">+D12+F11-C12</f>
        <v>307489.65969730722</v>
      </c>
      <c r="G12" s="24"/>
      <c r="H12" s="24">
        <f>+D12</f>
        <v>1148.7783052203258</v>
      </c>
      <c r="I12" s="24">
        <f>+F12-H12</f>
        <v>306340.88139208691</v>
      </c>
      <c r="J12" s="24">
        <f>+H12+I12</f>
        <v>307489.65969730722</v>
      </c>
      <c r="K12" s="18"/>
      <c r="L12" s="18"/>
      <c r="M12" s="18"/>
      <c r="N12" s="18"/>
      <c r="O12" s="18"/>
      <c r="P12" s="18"/>
      <c r="Q12" s="18"/>
      <c r="R12" s="18"/>
    </row>
    <row r="13" spans="1:18" s="2" customFormat="1" ht="14.4" x14ac:dyDescent="0.3">
      <c r="A13" s="45">
        <f t="shared" ref="A13:A76" si="1">DATE(YEAR(A12),MONTH(A12)+$D$8,DAY(A12))</f>
        <v>44986</v>
      </c>
      <c r="B13" s="18">
        <v>2</v>
      </c>
      <c r="C13" s="27">
        <v>0</v>
      </c>
      <c r="D13" s="27">
        <f>+F12*$D$5</f>
        <v>1153.086223864902</v>
      </c>
      <c r="E13" s="27">
        <v>0</v>
      </c>
      <c r="F13" s="27">
        <f t="shared" si="0"/>
        <v>308642.74592117214</v>
      </c>
      <c r="G13" s="27"/>
      <c r="H13" s="27">
        <f t="shared" ref="H13:H22" si="2">+D13+H12</f>
        <v>2301.8645290852278</v>
      </c>
      <c r="I13" s="27">
        <f>+F13-H13</f>
        <v>306340.88139208691</v>
      </c>
      <c r="J13" s="27">
        <f>+H13+I13</f>
        <v>308642.74592117214</v>
      </c>
      <c r="K13" s="18"/>
      <c r="L13" s="18"/>
      <c r="M13" s="18"/>
      <c r="N13" s="18"/>
      <c r="O13" s="18"/>
      <c r="P13" s="18"/>
      <c r="Q13" s="18"/>
      <c r="R13" s="18"/>
    </row>
    <row r="14" spans="1:18" s="2" customFormat="1" ht="14.4" x14ac:dyDescent="0.3">
      <c r="A14" s="45">
        <f t="shared" si="1"/>
        <v>45017</v>
      </c>
      <c r="B14" s="18">
        <v>3</v>
      </c>
      <c r="C14" s="27">
        <v>0</v>
      </c>
      <c r="D14" s="27">
        <f t="shared" ref="D14:D77" si="3">+F13*$D$5</f>
        <v>1157.4102972043954</v>
      </c>
      <c r="E14" s="27">
        <v>0</v>
      </c>
      <c r="F14" s="27">
        <f t="shared" si="0"/>
        <v>309800.15621837653</v>
      </c>
      <c r="G14" s="27"/>
      <c r="H14" s="27">
        <f t="shared" si="2"/>
        <v>3459.274826289623</v>
      </c>
      <c r="I14" s="27">
        <f t="shared" ref="I14:I77" si="4">+F14-H14</f>
        <v>306340.88139208691</v>
      </c>
      <c r="J14" s="27">
        <f t="shared" ref="J14:J77" si="5">+H14+I14</f>
        <v>309800.15621837653</v>
      </c>
      <c r="K14" s="18"/>
      <c r="L14" s="18"/>
      <c r="M14" s="18"/>
      <c r="N14" s="18"/>
      <c r="O14" s="18"/>
      <c r="P14" s="18"/>
      <c r="Q14" s="18"/>
      <c r="R14" s="18"/>
    </row>
    <row r="15" spans="1:18" s="2" customFormat="1" ht="14.4" x14ac:dyDescent="0.3">
      <c r="A15" s="45">
        <f t="shared" si="1"/>
        <v>45047</v>
      </c>
      <c r="B15" s="18">
        <v>4</v>
      </c>
      <c r="C15" s="27">
        <v>0</v>
      </c>
      <c r="D15" s="27">
        <f t="shared" si="3"/>
        <v>1161.750585818912</v>
      </c>
      <c r="E15" s="27">
        <v>0</v>
      </c>
      <c r="F15" s="27">
        <f t="shared" si="0"/>
        <v>310961.90680419543</v>
      </c>
      <c r="G15" s="27"/>
      <c r="H15" s="27">
        <f t="shared" si="2"/>
        <v>4621.0254121085345</v>
      </c>
      <c r="I15" s="27">
        <f t="shared" si="4"/>
        <v>306340.88139208691</v>
      </c>
      <c r="J15" s="27">
        <f t="shared" si="5"/>
        <v>310961.90680419543</v>
      </c>
      <c r="K15" s="18"/>
      <c r="L15" s="18"/>
      <c r="M15" s="18"/>
      <c r="N15" s="18"/>
      <c r="O15" s="18"/>
      <c r="P15" s="18"/>
      <c r="Q15" s="18"/>
      <c r="R15" s="18"/>
    </row>
    <row r="16" spans="1:18" s="2" customFormat="1" ht="14.4" x14ac:dyDescent="0.3">
      <c r="A16" s="45">
        <f t="shared" si="1"/>
        <v>45078</v>
      </c>
      <c r="B16" s="18">
        <v>5</v>
      </c>
      <c r="C16" s="27">
        <v>0</v>
      </c>
      <c r="D16" s="27">
        <f t="shared" si="3"/>
        <v>1166.1071505157329</v>
      </c>
      <c r="E16" s="27">
        <v>0</v>
      </c>
      <c r="F16" s="27">
        <f t="shared" si="0"/>
        <v>312128.01395471115</v>
      </c>
      <c r="G16" s="27"/>
      <c r="H16" s="27">
        <f t="shared" si="2"/>
        <v>5787.1325626242669</v>
      </c>
      <c r="I16" s="27">
        <f t="shared" si="4"/>
        <v>306340.88139208686</v>
      </c>
      <c r="J16" s="27">
        <f t="shared" si="5"/>
        <v>312128.01395471115</v>
      </c>
      <c r="K16" s="18"/>
      <c r="L16" s="18"/>
      <c r="M16" s="18"/>
      <c r="N16" s="18"/>
      <c r="O16" s="18"/>
      <c r="P16" s="18"/>
      <c r="Q16" s="18"/>
      <c r="R16" s="18"/>
    </row>
    <row r="17" spans="1:18" s="2" customFormat="1" ht="14.4" x14ac:dyDescent="0.3">
      <c r="A17" s="45">
        <f t="shared" si="1"/>
        <v>45108</v>
      </c>
      <c r="B17" s="18">
        <v>6</v>
      </c>
      <c r="C17" s="28">
        <v>0</v>
      </c>
      <c r="D17" s="27">
        <f t="shared" si="3"/>
        <v>1170.4800523301667</v>
      </c>
      <c r="E17" s="27">
        <v>0</v>
      </c>
      <c r="F17" s="27">
        <f t="shared" si="0"/>
        <v>313298.49400704133</v>
      </c>
      <c r="G17" s="27"/>
      <c r="H17" s="27">
        <f t="shared" si="2"/>
        <v>6957.6126149544334</v>
      </c>
      <c r="I17" s="27">
        <f t="shared" si="4"/>
        <v>306340.88139208691</v>
      </c>
      <c r="J17" s="27">
        <f t="shared" si="5"/>
        <v>313298.49400704133</v>
      </c>
      <c r="K17" s="18"/>
      <c r="L17" s="18"/>
      <c r="M17" s="18"/>
      <c r="N17" s="18"/>
      <c r="O17" s="18"/>
      <c r="P17" s="18"/>
      <c r="Q17" s="18"/>
      <c r="R17" s="18"/>
    </row>
    <row r="18" spans="1:18" s="2" customFormat="1" ht="14.4" x14ac:dyDescent="0.3">
      <c r="A18" s="45">
        <f t="shared" si="1"/>
        <v>45139</v>
      </c>
      <c r="B18" s="18">
        <v>7</v>
      </c>
      <c r="C18" s="28">
        <v>0</v>
      </c>
      <c r="D18" s="27">
        <f t="shared" si="3"/>
        <v>1174.869352526405</v>
      </c>
      <c r="E18" s="27">
        <v>0</v>
      </c>
      <c r="F18" s="27">
        <f t="shared" si="0"/>
        <v>314473.36335956771</v>
      </c>
      <c r="G18" s="27"/>
      <c r="H18" s="27">
        <f t="shared" si="2"/>
        <v>8132.4819674808386</v>
      </c>
      <c r="I18" s="27">
        <f t="shared" si="4"/>
        <v>306340.88139208686</v>
      </c>
      <c r="J18" s="27">
        <f t="shared" si="5"/>
        <v>314473.36335956771</v>
      </c>
      <c r="K18" s="18"/>
      <c r="L18" s="18"/>
      <c r="M18" s="18"/>
      <c r="N18" s="18"/>
      <c r="O18" s="18"/>
      <c r="P18" s="18"/>
      <c r="Q18" s="18"/>
      <c r="R18" s="18"/>
    </row>
    <row r="19" spans="1:18" s="2" customFormat="1" ht="14.4" x14ac:dyDescent="0.3">
      <c r="A19" s="45">
        <f t="shared" si="1"/>
        <v>45170</v>
      </c>
      <c r="B19" s="18">
        <v>8</v>
      </c>
      <c r="C19" s="28">
        <v>0</v>
      </c>
      <c r="D19" s="27">
        <f t="shared" si="3"/>
        <v>1179.2751125983789</v>
      </c>
      <c r="E19" s="27">
        <v>0</v>
      </c>
      <c r="F19" s="27">
        <f t="shared" si="0"/>
        <v>315652.63847216609</v>
      </c>
      <c r="G19" s="27"/>
      <c r="H19" s="27">
        <f t="shared" si="2"/>
        <v>9311.7570800792182</v>
      </c>
      <c r="I19" s="27">
        <f t="shared" si="4"/>
        <v>306340.88139208686</v>
      </c>
      <c r="J19" s="27">
        <f t="shared" si="5"/>
        <v>315652.63847216609</v>
      </c>
      <c r="K19" s="18"/>
      <c r="L19" s="18"/>
      <c r="M19" s="18"/>
      <c r="N19" s="18"/>
      <c r="O19" s="18"/>
      <c r="P19" s="18"/>
      <c r="Q19" s="18"/>
      <c r="R19" s="18"/>
    </row>
    <row r="20" spans="1:18" s="2" customFormat="1" ht="14.4" x14ac:dyDescent="0.3">
      <c r="A20" s="45">
        <f t="shared" si="1"/>
        <v>45200</v>
      </c>
      <c r="B20" s="18">
        <v>9</v>
      </c>
      <c r="C20" s="28">
        <v>0</v>
      </c>
      <c r="D20" s="27">
        <f t="shared" si="3"/>
        <v>1183.6973942706227</v>
      </c>
      <c r="E20" s="27">
        <v>0</v>
      </c>
      <c r="F20" s="27">
        <f t="shared" si="0"/>
        <v>316836.33586643671</v>
      </c>
      <c r="G20" s="27"/>
      <c r="H20" s="27">
        <f t="shared" si="2"/>
        <v>10495.454474349841</v>
      </c>
      <c r="I20" s="27">
        <f t="shared" si="4"/>
        <v>306340.88139208686</v>
      </c>
      <c r="J20" s="27">
        <f t="shared" si="5"/>
        <v>316836.33586643671</v>
      </c>
      <c r="K20" s="18"/>
      <c r="L20" s="18"/>
      <c r="M20" s="18"/>
      <c r="N20" s="18"/>
      <c r="O20" s="18"/>
      <c r="P20" s="18"/>
      <c r="Q20" s="18"/>
      <c r="R20" s="18"/>
    </row>
    <row r="21" spans="1:18" s="2" customFormat="1" ht="15" thickBot="1" x14ac:dyDescent="0.35">
      <c r="A21" s="45">
        <f t="shared" si="1"/>
        <v>45231</v>
      </c>
      <c r="B21" s="18">
        <v>10</v>
      </c>
      <c r="C21" s="28">
        <v>0</v>
      </c>
      <c r="D21" s="27">
        <f t="shared" si="3"/>
        <v>1188.1362594991376</v>
      </c>
      <c r="E21" s="27">
        <v>0</v>
      </c>
      <c r="F21" s="27">
        <f t="shared" si="0"/>
        <v>318024.47212593583</v>
      </c>
      <c r="G21" s="27"/>
      <c r="H21" s="27">
        <f t="shared" si="2"/>
        <v>11683.590733848978</v>
      </c>
      <c r="I21" s="27">
        <f t="shared" si="4"/>
        <v>306340.88139208686</v>
      </c>
      <c r="J21" s="27">
        <f t="shared" si="5"/>
        <v>318024.47212593583</v>
      </c>
      <c r="K21" s="18"/>
      <c r="L21" s="18"/>
      <c r="M21" s="18"/>
      <c r="N21" s="18"/>
      <c r="O21" s="18"/>
      <c r="P21" s="18"/>
      <c r="Q21" s="18"/>
      <c r="R21" s="18"/>
    </row>
    <row r="22" spans="1:18" s="2" customFormat="1" ht="14.4" x14ac:dyDescent="0.3">
      <c r="A22" s="45">
        <f t="shared" si="1"/>
        <v>45261</v>
      </c>
      <c r="B22" s="18">
        <v>11</v>
      </c>
      <c r="C22" s="28">
        <v>0</v>
      </c>
      <c r="D22" s="27">
        <f t="shared" si="3"/>
        <v>1192.5917704722594</v>
      </c>
      <c r="E22" s="27">
        <v>0</v>
      </c>
      <c r="F22" s="27">
        <f t="shared" si="0"/>
        <v>319217.06389640807</v>
      </c>
      <c r="G22" s="27"/>
      <c r="H22" s="27">
        <f t="shared" si="2"/>
        <v>12876.182504321238</v>
      </c>
      <c r="I22" s="27">
        <f t="shared" si="4"/>
        <v>306340.88139208686</v>
      </c>
      <c r="J22" s="27">
        <f t="shared" si="5"/>
        <v>319217.06389640807</v>
      </c>
      <c r="K22" s="18"/>
      <c r="L22" s="68" t="s">
        <v>122</v>
      </c>
      <c r="M22" s="61"/>
      <c r="N22" s="18"/>
      <c r="O22" s="18"/>
      <c r="P22" s="18"/>
      <c r="Q22" s="18"/>
      <c r="R22" s="18"/>
    </row>
    <row r="23" spans="1:18" s="2" customFormat="1" ht="14.4" x14ac:dyDescent="0.3">
      <c r="A23" s="45">
        <f t="shared" si="1"/>
        <v>45292</v>
      </c>
      <c r="B23" s="18">
        <v>12</v>
      </c>
      <c r="C23" s="28">
        <v>3600</v>
      </c>
      <c r="D23" s="27">
        <f t="shared" si="3"/>
        <v>1197.0639896115301</v>
      </c>
      <c r="E23" s="27">
        <f t="shared" ref="E23:E55" si="6">+C23-D23</f>
        <v>2402.9360103884701</v>
      </c>
      <c r="F23" s="27">
        <f t="shared" si="0"/>
        <v>316814.12788601959</v>
      </c>
      <c r="G23" s="27"/>
      <c r="H23" s="27">
        <f t="shared" ref="H23:H27" si="7">+H22-E23</f>
        <v>10473.246493932767</v>
      </c>
      <c r="I23" s="27">
        <f t="shared" si="4"/>
        <v>306340.8813920868</v>
      </c>
      <c r="J23" s="27">
        <f t="shared" si="5"/>
        <v>316814.12788601959</v>
      </c>
      <c r="K23" s="18"/>
      <c r="L23" s="62" t="s">
        <v>43</v>
      </c>
      <c r="M23" s="63">
        <f>H27</f>
        <v>771.05380505102585</v>
      </c>
      <c r="N23" s="18"/>
      <c r="O23" s="18"/>
      <c r="P23" s="18"/>
      <c r="Q23" s="18"/>
      <c r="R23" s="18"/>
    </row>
    <row r="24" spans="1:18" s="2" customFormat="1" ht="14.4" x14ac:dyDescent="0.3">
      <c r="A24" s="45">
        <f t="shared" si="1"/>
        <v>45323</v>
      </c>
      <c r="B24" s="18">
        <v>13</v>
      </c>
      <c r="C24" s="28">
        <v>3600</v>
      </c>
      <c r="D24" s="27">
        <f t="shared" si="3"/>
        <v>1188.0529795725733</v>
      </c>
      <c r="E24" s="27">
        <f t="shared" si="6"/>
        <v>2411.9470204274267</v>
      </c>
      <c r="F24" s="27">
        <f t="shared" si="0"/>
        <v>314402.18086559215</v>
      </c>
      <c r="G24" s="27"/>
      <c r="H24" s="27">
        <f t="shared" si="7"/>
        <v>8061.2994735053408</v>
      </c>
      <c r="I24" s="27">
        <f t="shared" si="4"/>
        <v>306340.8813920868</v>
      </c>
      <c r="J24" s="27">
        <f t="shared" si="5"/>
        <v>314402.18086559215</v>
      </c>
      <c r="K24" s="18"/>
      <c r="L24" s="62" t="s">
        <v>42</v>
      </c>
      <c r="M24" s="64">
        <f>D28</f>
        <v>1151.6697569892667</v>
      </c>
      <c r="N24" s="29"/>
      <c r="O24" s="18"/>
      <c r="P24" s="18"/>
      <c r="Q24" s="18"/>
      <c r="R24" s="18"/>
    </row>
    <row r="25" spans="1:18" s="2" customFormat="1" ht="14.4" x14ac:dyDescent="0.3">
      <c r="A25" s="45">
        <f t="shared" si="1"/>
        <v>45352</v>
      </c>
      <c r="B25" s="18">
        <v>14</v>
      </c>
      <c r="C25" s="28">
        <v>3600</v>
      </c>
      <c r="D25" s="27">
        <f t="shared" si="3"/>
        <v>1179.0081782459706</v>
      </c>
      <c r="E25" s="27">
        <f t="shared" si="6"/>
        <v>2420.9918217540294</v>
      </c>
      <c r="F25" s="27">
        <f t="shared" si="0"/>
        <v>311981.18904383812</v>
      </c>
      <c r="G25" s="27"/>
      <c r="H25" s="27">
        <f t="shared" si="7"/>
        <v>5640.3076517513109</v>
      </c>
      <c r="I25" s="27">
        <f t="shared" si="4"/>
        <v>306340.8813920868</v>
      </c>
      <c r="J25" s="27">
        <f t="shared" si="5"/>
        <v>311981.18904383812</v>
      </c>
      <c r="K25" s="18"/>
      <c r="L25" s="62" t="s">
        <v>41</v>
      </c>
      <c r="M25" s="64">
        <v>1677.28</v>
      </c>
      <c r="N25" s="18"/>
      <c r="O25" s="18"/>
      <c r="P25" s="18"/>
      <c r="Q25" s="18"/>
      <c r="R25" s="18"/>
    </row>
    <row r="26" spans="1:18" s="2" customFormat="1" ht="14.4" x14ac:dyDescent="0.3">
      <c r="A26" s="45">
        <f t="shared" si="1"/>
        <v>45383</v>
      </c>
      <c r="B26" s="18">
        <v>15</v>
      </c>
      <c r="C26" s="28">
        <v>3600</v>
      </c>
      <c r="D26" s="27">
        <f t="shared" si="3"/>
        <v>1169.9294589143929</v>
      </c>
      <c r="E26" s="27">
        <f t="shared" si="6"/>
        <v>2430.0705410856071</v>
      </c>
      <c r="F26" s="27">
        <f t="shared" si="0"/>
        <v>309551.11850275251</v>
      </c>
      <c r="G26" s="27"/>
      <c r="H26" s="27">
        <f t="shared" si="7"/>
        <v>3210.2371106657038</v>
      </c>
      <c r="I26" s="27">
        <f t="shared" si="4"/>
        <v>306340.8813920868</v>
      </c>
      <c r="J26" s="27">
        <f t="shared" si="5"/>
        <v>309551.11850275251</v>
      </c>
      <c r="K26" s="18"/>
      <c r="L26" s="62" t="s">
        <v>123</v>
      </c>
      <c r="M26" s="65">
        <f>SUM(M23:M25)</f>
        <v>3600.0035620402923</v>
      </c>
      <c r="N26" s="18"/>
      <c r="O26" s="18"/>
      <c r="P26" s="18"/>
      <c r="Q26" s="18"/>
      <c r="R26" s="18"/>
    </row>
    <row r="27" spans="1:18" s="2" customFormat="1" ht="15" thickBot="1" x14ac:dyDescent="0.35">
      <c r="A27" s="45">
        <f t="shared" si="1"/>
        <v>45413</v>
      </c>
      <c r="B27" s="18">
        <v>16</v>
      </c>
      <c r="C27" s="28">
        <v>3600</v>
      </c>
      <c r="D27" s="27">
        <f t="shared" si="3"/>
        <v>1160.8166943853219</v>
      </c>
      <c r="E27" s="27">
        <f t="shared" si="6"/>
        <v>2439.1833056146779</v>
      </c>
      <c r="F27" s="27">
        <f t="shared" si="0"/>
        <v>307111.93519713782</v>
      </c>
      <c r="G27" s="27"/>
      <c r="H27" s="27">
        <f t="shared" si="7"/>
        <v>771.05380505102585</v>
      </c>
      <c r="I27" s="27">
        <f t="shared" si="4"/>
        <v>306340.8813920868</v>
      </c>
      <c r="J27" s="27">
        <f t="shared" si="5"/>
        <v>307111.93519713782</v>
      </c>
      <c r="K27" s="18"/>
      <c r="L27" s="66"/>
      <c r="M27" s="67"/>
      <c r="N27" s="18"/>
      <c r="O27" s="18"/>
      <c r="P27" s="18"/>
      <c r="Q27" s="18"/>
      <c r="R27" s="18"/>
    </row>
    <row r="28" spans="1:18" s="2" customFormat="1" ht="14.4" x14ac:dyDescent="0.3">
      <c r="A28" s="45">
        <f t="shared" si="1"/>
        <v>45444</v>
      </c>
      <c r="B28" s="18">
        <v>17</v>
      </c>
      <c r="C28" s="28">
        <v>3600</v>
      </c>
      <c r="D28" s="27">
        <f t="shared" si="3"/>
        <v>1151.6697569892667</v>
      </c>
      <c r="E28" s="27">
        <f t="shared" si="6"/>
        <v>2448.3302430107333</v>
      </c>
      <c r="F28" s="27">
        <f t="shared" si="0"/>
        <v>304663.60495412711</v>
      </c>
      <c r="G28" s="27"/>
      <c r="H28" s="27">
        <f>+H27-E28+1677.28</f>
        <v>3.5620402925360395E-3</v>
      </c>
      <c r="I28" s="27">
        <f t="shared" si="4"/>
        <v>304663.60139208683</v>
      </c>
      <c r="J28" s="27">
        <f t="shared" si="5"/>
        <v>304663.60495412711</v>
      </c>
      <c r="K28" s="18"/>
      <c r="L28" s="18"/>
      <c r="M28" s="18"/>
      <c r="N28" s="18"/>
      <c r="O28" s="18"/>
      <c r="P28" s="18"/>
      <c r="Q28" s="18"/>
      <c r="R28" s="18"/>
    </row>
    <row r="29" spans="1:18" s="2" customFormat="1" ht="14.4" x14ac:dyDescent="0.3">
      <c r="A29" s="45">
        <f t="shared" si="1"/>
        <v>45474</v>
      </c>
      <c r="B29" s="18">
        <v>18</v>
      </c>
      <c r="C29" s="28">
        <v>3600</v>
      </c>
      <c r="D29" s="27">
        <f t="shared" si="3"/>
        <v>1142.4885185779765</v>
      </c>
      <c r="E29" s="27">
        <f t="shared" si="6"/>
        <v>2457.5114814220233</v>
      </c>
      <c r="F29" s="27">
        <f t="shared" si="0"/>
        <v>302206.09347270511</v>
      </c>
      <c r="G29" s="27"/>
      <c r="H29" s="27"/>
      <c r="I29" s="27">
        <f t="shared" si="4"/>
        <v>302206.09347270511</v>
      </c>
      <c r="J29" s="27">
        <f t="shared" si="5"/>
        <v>302206.09347270511</v>
      </c>
      <c r="K29" s="29"/>
      <c r="L29" s="162"/>
      <c r="O29" s="18"/>
      <c r="P29" s="18"/>
      <c r="Q29" s="18"/>
      <c r="R29" s="18"/>
    </row>
    <row r="30" spans="1:18" s="2" customFormat="1" ht="14.4" x14ac:dyDescent="0.3">
      <c r="A30" s="45">
        <f t="shared" si="1"/>
        <v>45505</v>
      </c>
      <c r="B30" s="18">
        <v>19</v>
      </c>
      <c r="C30" s="28">
        <v>3600</v>
      </c>
      <c r="D30" s="27">
        <f t="shared" si="3"/>
        <v>1133.2728505226441</v>
      </c>
      <c r="E30" s="27">
        <f t="shared" si="6"/>
        <v>2466.7271494773559</v>
      </c>
      <c r="F30" s="27">
        <f t="shared" si="0"/>
        <v>299739.36632322776</v>
      </c>
      <c r="G30" s="29"/>
      <c r="H30" s="27"/>
      <c r="I30" s="27">
        <f t="shared" si="4"/>
        <v>299739.36632322776</v>
      </c>
      <c r="J30" s="27">
        <f t="shared" si="5"/>
        <v>299739.36632322776</v>
      </c>
      <c r="K30" s="18"/>
      <c r="L30" s="162"/>
      <c r="M30" s="18"/>
      <c r="O30" s="18"/>
      <c r="P30" s="18"/>
      <c r="Q30" s="18"/>
      <c r="R30" s="18"/>
    </row>
    <row r="31" spans="1:18" s="2" customFormat="1" ht="14.4" x14ac:dyDescent="0.3">
      <c r="A31" s="45">
        <f t="shared" si="1"/>
        <v>45536</v>
      </c>
      <c r="B31" s="18">
        <v>20</v>
      </c>
      <c r="C31" s="28">
        <v>3600</v>
      </c>
      <c r="D31" s="27">
        <f t="shared" si="3"/>
        <v>1124.022623712104</v>
      </c>
      <c r="E31" s="27">
        <f t="shared" si="6"/>
        <v>2475.9773762878958</v>
      </c>
      <c r="F31" s="27">
        <f t="shared" si="0"/>
        <v>297263.38894693984</v>
      </c>
      <c r="G31" s="29"/>
      <c r="H31" s="27"/>
      <c r="I31" s="27">
        <f t="shared" si="4"/>
        <v>297263.38894693984</v>
      </c>
      <c r="J31" s="27">
        <f t="shared" si="5"/>
        <v>297263.38894693984</v>
      </c>
      <c r="K31" s="18"/>
      <c r="O31" s="18"/>
      <c r="P31" s="18"/>
      <c r="Q31" s="18"/>
      <c r="R31" s="18"/>
    </row>
    <row r="32" spans="1:18" s="2" customFormat="1" ht="14.4" x14ac:dyDescent="0.3">
      <c r="A32" s="45">
        <f t="shared" si="1"/>
        <v>45566</v>
      </c>
      <c r="B32" s="18">
        <v>21</v>
      </c>
      <c r="C32" s="28">
        <v>3600</v>
      </c>
      <c r="D32" s="27">
        <f t="shared" si="3"/>
        <v>1114.7377085510243</v>
      </c>
      <c r="E32" s="27">
        <f t="shared" si="6"/>
        <v>2485.2622914489757</v>
      </c>
      <c r="F32" s="27">
        <f t="shared" si="0"/>
        <v>294778.12665549089</v>
      </c>
      <c r="G32" s="29"/>
      <c r="H32" s="27"/>
      <c r="I32" s="27">
        <f t="shared" si="4"/>
        <v>294778.12665549089</v>
      </c>
      <c r="J32" s="27">
        <f t="shared" si="5"/>
        <v>294778.12665549089</v>
      </c>
      <c r="K32" s="18"/>
      <c r="O32" s="18"/>
      <c r="P32" s="18"/>
      <c r="Q32" s="18"/>
      <c r="R32" s="18"/>
    </row>
    <row r="33" spans="1:18" s="2" customFormat="1" ht="14.4" x14ac:dyDescent="0.3">
      <c r="A33" s="45">
        <f t="shared" si="1"/>
        <v>45597</v>
      </c>
      <c r="B33" s="18">
        <v>22</v>
      </c>
      <c r="C33" s="28">
        <v>3600</v>
      </c>
      <c r="D33" s="27">
        <f t="shared" si="3"/>
        <v>1105.4179749580908</v>
      </c>
      <c r="E33" s="27">
        <f t="shared" si="6"/>
        <v>2494.5820250419092</v>
      </c>
      <c r="F33" s="27">
        <f t="shared" si="0"/>
        <v>292283.54463044897</v>
      </c>
      <c r="G33" s="29"/>
      <c r="H33" s="27"/>
      <c r="I33" s="27">
        <f t="shared" si="4"/>
        <v>292283.54463044897</v>
      </c>
      <c r="J33" s="27">
        <f t="shared" si="5"/>
        <v>292283.54463044897</v>
      </c>
      <c r="K33" s="18"/>
      <c r="O33" s="18"/>
      <c r="P33" s="18"/>
      <c r="Q33" s="18"/>
      <c r="R33" s="18"/>
    </row>
    <row r="34" spans="1:18" s="2" customFormat="1" ht="14.4" x14ac:dyDescent="0.3">
      <c r="A34" s="45">
        <f t="shared" si="1"/>
        <v>45627</v>
      </c>
      <c r="B34" s="18">
        <v>23</v>
      </c>
      <c r="C34" s="28">
        <v>3600</v>
      </c>
      <c r="D34" s="27">
        <f t="shared" si="3"/>
        <v>1096.0632923641836</v>
      </c>
      <c r="E34" s="27">
        <f t="shared" si="6"/>
        <v>2503.9367076358167</v>
      </c>
      <c r="F34" s="27">
        <f t="shared" si="0"/>
        <v>289779.60792281316</v>
      </c>
      <c r="G34" s="29"/>
      <c r="H34" s="27"/>
      <c r="I34" s="27">
        <f t="shared" si="4"/>
        <v>289779.60792281316</v>
      </c>
      <c r="J34" s="27">
        <f t="shared" si="5"/>
        <v>289779.60792281316</v>
      </c>
      <c r="K34" s="18"/>
      <c r="L34" s="18"/>
      <c r="M34" s="18"/>
      <c r="N34" s="18"/>
      <c r="O34" s="18"/>
      <c r="P34" s="18"/>
      <c r="Q34" s="18"/>
      <c r="R34" s="18"/>
    </row>
    <row r="35" spans="1:18" s="2" customFormat="1" ht="14.4" x14ac:dyDescent="0.3">
      <c r="A35" s="45">
        <f t="shared" si="1"/>
        <v>45658</v>
      </c>
      <c r="B35" s="18">
        <v>24</v>
      </c>
      <c r="C35" s="28">
        <v>3600</v>
      </c>
      <c r="D35" s="27">
        <f t="shared" si="3"/>
        <v>1086.6735297105492</v>
      </c>
      <c r="E35" s="27">
        <f t="shared" si="6"/>
        <v>2513.3264702894508</v>
      </c>
      <c r="F35" s="27">
        <f t="shared" si="0"/>
        <v>287266.28145252372</v>
      </c>
      <c r="G35" s="29"/>
      <c r="H35" s="27"/>
      <c r="I35" s="27">
        <f t="shared" si="4"/>
        <v>287266.28145252372</v>
      </c>
      <c r="J35" s="27">
        <f t="shared" si="5"/>
        <v>287266.28145252372</v>
      </c>
      <c r="K35" s="18"/>
      <c r="L35" s="18"/>
      <c r="M35" s="18"/>
      <c r="N35" s="18"/>
      <c r="O35" s="18"/>
      <c r="P35" s="18"/>
      <c r="Q35" s="18"/>
      <c r="R35" s="18"/>
    </row>
    <row r="36" spans="1:18" s="2" customFormat="1" ht="14.4" x14ac:dyDescent="0.3">
      <c r="A36" s="45">
        <f t="shared" si="1"/>
        <v>45689</v>
      </c>
      <c r="B36" s="18">
        <v>25</v>
      </c>
      <c r="C36" s="28">
        <v>3600</v>
      </c>
      <c r="D36" s="27">
        <f t="shared" si="3"/>
        <v>1077.248555446964</v>
      </c>
      <c r="E36" s="27">
        <f t="shared" si="6"/>
        <v>2522.751444553036</v>
      </c>
      <c r="F36" s="27">
        <f t="shared" si="0"/>
        <v>284743.53000797069</v>
      </c>
      <c r="G36" s="29"/>
      <c r="H36" s="27"/>
      <c r="I36" s="27">
        <f t="shared" si="4"/>
        <v>284743.53000797069</v>
      </c>
      <c r="J36" s="27">
        <f t="shared" si="5"/>
        <v>284743.53000797069</v>
      </c>
      <c r="K36" s="18"/>
      <c r="L36" s="18"/>
      <c r="M36" s="18"/>
      <c r="N36" s="18"/>
      <c r="O36" s="18"/>
      <c r="P36" s="18"/>
      <c r="Q36" s="18"/>
      <c r="R36" s="18"/>
    </row>
    <row r="37" spans="1:18" s="2" customFormat="1" ht="14.4" x14ac:dyDescent="0.3">
      <c r="A37" s="45">
        <f t="shared" si="1"/>
        <v>45717</v>
      </c>
      <c r="B37" s="18">
        <v>26</v>
      </c>
      <c r="C37" s="28">
        <v>3600</v>
      </c>
      <c r="D37" s="27">
        <f t="shared" si="3"/>
        <v>1067.78823752989</v>
      </c>
      <c r="E37" s="27">
        <f t="shared" si="6"/>
        <v>2532.21176247011</v>
      </c>
      <c r="F37" s="27">
        <f t="shared" si="0"/>
        <v>282211.31824550056</v>
      </c>
      <c r="G37" s="29"/>
      <c r="H37" s="27"/>
      <c r="I37" s="27">
        <f t="shared" si="4"/>
        <v>282211.31824550056</v>
      </c>
      <c r="J37" s="27">
        <f t="shared" si="5"/>
        <v>282211.31824550056</v>
      </c>
      <c r="K37" s="18"/>
      <c r="L37" s="18"/>
      <c r="M37" s="18"/>
      <c r="N37" s="18"/>
      <c r="O37" s="18"/>
      <c r="P37" s="18"/>
      <c r="Q37" s="18"/>
      <c r="R37" s="18"/>
    </row>
    <row r="38" spans="1:18" s="2" customFormat="1" ht="14.4" x14ac:dyDescent="0.3">
      <c r="A38" s="45">
        <f t="shared" si="1"/>
        <v>45748</v>
      </c>
      <c r="B38" s="18">
        <v>27</v>
      </c>
      <c r="C38" s="28">
        <v>3600</v>
      </c>
      <c r="D38" s="27">
        <f t="shared" si="3"/>
        <v>1058.292443420627</v>
      </c>
      <c r="E38" s="27">
        <f t="shared" si="6"/>
        <v>2541.707556579373</v>
      </c>
      <c r="F38" s="27">
        <f t="shared" si="0"/>
        <v>279669.61068892118</v>
      </c>
      <c r="G38" s="29"/>
      <c r="H38" s="27"/>
      <c r="I38" s="27">
        <f t="shared" si="4"/>
        <v>279669.61068892118</v>
      </c>
      <c r="J38" s="27">
        <f t="shared" si="5"/>
        <v>279669.61068892118</v>
      </c>
      <c r="K38" s="18"/>
      <c r="L38" s="18"/>
      <c r="M38" s="18"/>
      <c r="N38" s="18"/>
      <c r="O38" s="18"/>
      <c r="P38" s="18"/>
      <c r="Q38" s="18"/>
      <c r="R38" s="18"/>
    </row>
    <row r="39" spans="1:18" s="2" customFormat="1" ht="14.4" x14ac:dyDescent="0.3">
      <c r="A39" s="45">
        <f t="shared" si="1"/>
        <v>45778</v>
      </c>
      <c r="B39" s="18">
        <v>28</v>
      </c>
      <c r="C39" s="28">
        <v>3600</v>
      </c>
      <c r="D39" s="27">
        <f t="shared" si="3"/>
        <v>1048.7610400834544</v>
      </c>
      <c r="E39" s="27">
        <f t="shared" si="6"/>
        <v>2551.2389599165454</v>
      </c>
      <c r="F39" s="27">
        <f t="shared" si="0"/>
        <v>277118.37172900466</v>
      </c>
      <c r="G39" s="29"/>
      <c r="H39" s="27"/>
      <c r="I39" s="27">
        <f t="shared" si="4"/>
        <v>277118.37172900466</v>
      </c>
      <c r="J39" s="27">
        <f t="shared" si="5"/>
        <v>277118.37172900466</v>
      </c>
      <c r="K39" s="18"/>
      <c r="L39" s="18"/>
      <c r="M39" s="18"/>
      <c r="N39" s="18"/>
      <c r="O39" s="18"/>
      <c r="P39" s="18"/>
      <c r="Q39" s="18"/>
      <c r="R39" s="18"/>
    </row>
    <row r="40" spans="1:18" s="2" customFormat="1" ht="14.4" x14ac:dyDescent="0.3">
      <c r="A40" s="45">
        <f t="shared" si="1"/>
        <v>45809</v>
      </c>
      <c r="B40" s="18">
        <v>29</v>
      </c>
      <c r="C40" s="28">
        <v>3600</v>
      </c>
      <c r="D40" s="27">
        <f t="shared" si="3"/>
        <v>1039.1938939837673</v>
      </c>
      <c r="E40" s="27">
        <f t="shared" si="6"/>
        <v>2560.8061060162327</v>
      </c>
      <c r="F40" s="27">
        <f t="shared" si="0"/>
        <v>274557.56562298845</v>
      </c>
      <c r="G40" s="29"/>
      <c r="H40" s="27"/>
      <c r="I40" s="27">
        <f t="shared" si="4"/>
        <v>274557.56562298845</v>
      </c>
      <c r="J40" s="27">
        <f t="shared" si="5"/>
        <v>274557.56562298845</v>
      </c>
      <c r="K40" s="18"/>
      <c r="L40" s="18"/>
      <c r="M40" s="18"/>
      <c r="N40" s="18"/>
      <c r="O40" s="18"/>
      <c r="P40" s="18"/>
      <c r="Q40" s="18"/>
      <c r="R40" s="18"/>
    </row>
    <row r="41" spans="1:18" s="2" customFormat="1" ht="14.4" x14ac:dyDescent="0.3">
      <c r="A41" s="45">
        <f t="shared" si="1"/>
        <v>45839</v>
      </c>
      <c r="B41" s="18">
        <v>30</v>
      </c>
      <c r="C41" s="28">
        <v>3600</v>
      </c>
      <c r="D41" s="27">
        <f t="shared" si="3"/>
        <v>1029.5908710862066</v>
      </c>
      <c r="E41" s="27">
        <f t="shared" si="6"/>
        <v>2570.4091289137932</v>
      </c>
      <c r="F41" s="27">
        <f t="shared" si="0"/>
        <v>271987.15649407468</v>
      </c>
      <c r="G41" s="29"/>
      <c r="H41" s="27"/>
      <c r="I41" s="27">
        <f t="shared" si="4"/>
        <v>271987.15649407468</v>
      </c>
      <c r="J41" s="27">
        <f t="shared" si="5"/>
        <v>271987.15649407468</v>
      </c>
      <c r="K41" s="18"/>
      <c r="L41" s="18"/>
      <c r="M41" s="18"/>
      <c r="N41" s="18"/>
      <c r="O41" s="18"/>
      <c r="P41" s="18"/>
      <c r="Q41" s="18"/>
      <c r="R41" s="18"/>
    </row>
    <row r="42" spans="1:18" s="2" customFormat="1" ht="14.4" x14ac:dyDescent="0.3">
      <c r="A42" s="45">
        <f t="shared" si="1"/>
        <v>45870</v>
      </c>
      <c r="B42" s="18">
        <v>31</v>
      </c>
      <c r="C42" s="28">
        <v>3600</v>
      </c>
      <c r="D42" s="27">
        <f t="shared" si="3"/>
        <v>1019.95183685278</v>
      </c>
      <c r="E42" s="27">
        <f t="shared" si="6"/>
        <v>2580.0481631472198</v>
      </c>
      <c r="F42" s="27">
        <f t="shared" si="0"/>
        <v>269407.10833092744</v>
      </c>
      <c r="G42" s="29"/>
      <c r="H42" s="27"/>
      <c r="I42" s="27">
        <f t="shared" si="4"/>
        <v>269407.10833092744</v>
      </c>
      <c r="J42" s="27">
        <f t="shared" si="5"/>
        <v>269407.10833092744</v>
      </c>
      <c r="K42" s="18"/>
      <c r="L42" s="18"/>
      <c r="M42" s="18"/>
      <c r="N42" s="18"/>
      <c r="O42" s="18"/>
      <c r="P42" s="18"/>
      <c r="Q42" s="18"/>
      <c r="R42" s="18"/>
    </row>
    <row r="43" spans="1:18" s="2" customFormat="1" ht="14.4" x14ac:dyDescent="0.3">
      <c r="A43" s="45">
        <f t="shared" si="1"/>
        <v>45901</v>
      </c>
      <c r="B43" s="18">
        <v>32</v>
      </c>
      <c r="C43" s="28">
        <v>3600</v>
      </c>
      <c r="D43" s="27">
        <f t="shared" si="3"/>
        <v>1010.2766562409779</v>
      </c>
      <c r="E43" s="27">
        <f t="shared" si="6"/>
        <v>2589.7233437590221</v>
      </c>
      <c r="F43" s="27">
        <f t="shared" si="0"/>
        <v>266817.38498716842</v>
      </c>
      <c r="G43" s="29"/>
      <c r="H43" s="27"/>
      <c r="I43" s="27">
        <f t="shared" si="4"/>
        <v>266817.38498716842</v>
      </c>
      <c r="J43" s="27">
        <f t="shared" si="5"/>
        <v>266817.38498716842</v>
      </c>
      <c r="K43" s="18"/>
      <c r="L43" s="18"/>
      <c r="M43" s="18"/>
      <c r="N43" s="18"/>
      <c r="O43" s="18"/>
      <c r="P43" s="18"/>
      <c r="Q43" s="18"/>
      <c r="R43" s="18"/>
    </row>
    <row r="44" spans="1:18" s="2" customFormat="1" ht="14.4" x14ac:dyDescent="0.3">
      <c r="A44" s="45">
        <f t="shared" si="1"/>
        <v>45931</v>
      </c>
      <c r="B44" s="18">
        <v>33</v>
      </c>
      <c r="C44" s="28">
        <v>3600</v>
      </c>
      <c r="D44" s="27">
        <f t="shared" si="3"/>
        <v>1000.5651937018815</v>
      </c>
      <c r="E44" s="27">
        <f t="shared" si="6"/>
        <v>2599.4348062981185</v>
      </c>
      <c r="F44" s="27">
        <f t="shared" ref="F44:F75" si="8">+D44+F43-C44</f>
        <v>264217.95018087031</v>
      </c>
      <c r="G44" s="29"/>
      <c r="H44" s="27"/>
      <c r="I44" s="27">
        <f t="shared" si="4"/>
        <v>264217.95018087031</v>
      </c>
      <c r="J44" s="27">
        <f t="shared" si="5"/>
        <v>264217.95018087031</v>
      </c>
      <c r="K44" s="18"/>
      <c r="L44" s="18"/>
      <c r="M44" s="18"/>
      <c r="N44" s="18"/>
      <c r="O44" s="18"/>
      <c r="P44" s="18"/>
      <c r="Q44" s="18"/>
      <c r="R44" s="18"/>
    </row>
    <row r="45" spans="1:18" s="2" customFormat="1" ht="14.4" x14ac:dyDescent="0.3">
      <c r="A45" s="45">
        <f t="shared" si="1"/>
        <v>45962</v>
      </c>
      <c r="B45" s="18">
        <v>34</v>
      </c>
      <c r="C45" s="28">
        <v>3600</v>
      </c>
      <c r="D45" s="27">
        <f t="shared" si="3"/>
        <v>990.81731317826359</v>
      </c>
      <c r="E45" s="27">
        <f t="shared" si="6"/>
        <v>2609.1826868217363</v>
      </c>
      <c r="F45" s="27">
        <f t="shared" si="8"/>
        <v>261608.76749404857</v>
      </c>
      <c r="G45" s="29"/>
      <c r="H45" s="27"/>
      <c r="I45" s="27">
        <f t="shared" si="4"/>
        <v>261608.76749404857</v>
      </c>
      <c r="J45" s="27">
        <f t="shared" si="5"/>
        <v>261608.76749404857</v>
      </c>
      <c r="K45" s="18"/>
      <c r="L45" s="18"/>
      <c r="M45" s="18"/>
      <c r="N45" s="18"/>
      <c r="O45" s="18"/>
      <c r="P45" s="18"/>
      <c r="Q45" s="18"/>
      <c r="R45" s="18"/>
    </row>
    <row r="46" spans="1:18" s="2" customFormat="1" ht="14.4" x14ac:dyDescent="0.3">
      <c r="A46" s="45">
        <f t="shared" si="1"/>
        <v>45992</v>
      </c>
      <c r="B46" s="18">
        <v>35</v>
      </c>
      <c r="C46" s="28">
        <v>3600</v>
      </c>
      <c r="D46" s="27">
        <f t="shared" si="3"/>
        <v>981.03287810268216</v>
      </c>
      <c r="E46" s="27">
        <f t="shared" si="6"/>
        <v>2618.9671218973181</v>
      </c>
      <c r="F46" s="27">
        <f t="shared" si="8"/>
        <v>258989.80037215125</v>
      </c>
      <c r="G46" s="29"/>
      <c r="H46" s="27"/>
      <c r="I46" s="27">
        <f t="shared" si="4"/>
        <v>258989.80037215125</v>
      </c>
      <c r="J46" s="27">
        <f t="shared" si="5"/>
        <v>258989.80037215125</v>
      </c>
      <c r="K46" s="18"/>
      <c r="L46" s="18"/>
      <c r="M46" s="18"/>
      <c r="N46" s="18"/>
      <c r="O46" s="18"/>
      <c r="P46" s="18"/>
      <c r="Q46" s="18"/>
      <c r="R46" s="18"/>
    </row>
    <row r="47" spans="1:18" s="2" customFormat="1" ht="14.4" x14ac:dyDescent="0.3">
      <c r="A47" s="45">
        <f t="shared" si="1"/>
        <v>46023</v>
      </c>
      <c r="B47" s="18">
        <v>36</v>
      </c>
      <c r="C47" s="28">
        <v>3600</v>
      </c>
      <c r="D47" s="27">
        <f t="shared" si="3"/>
        <v>971.21175139556715</v>
      </c>
      <c r="E47" s="27">
        <f t="shared" si="6"/>
        <v>2628.7882486044327</v>
      </c>
      <c r="F47" s="27">
        <f t="shared" si="8"/>
        <v>256361.01212354683</v>
      </c>
      <c r="G47" s="29"/>
      <c r="H47" s="27"/>
      <c r="I47" s="27">
        <f t="shared" si="4"/>
        <v>256361.01212354683</v>
      </c>
      <c r="J47" s="27">
        <f t="shared" si="5"/>
        <v>256361.01212354683</v>
      </c>
      <c r="K47" s="18"/>
      <c r="L47" s="18"/>
      <c r="M47" s="18"/>
      <c r="N47" s="18"/>
      <c r="O47" s="18"/>
      <c r="P47" s="18"/>
      <c r="Q47" s="18"/>
      <c r="R47" s="18"/>
    </row>
    <row r="48" spans="1:18" s="2" customFormat="1" ht="14.4" x14ac:dyDescent="0.3">
      <c r="A48" s="45">
        <f t="shared" si="1"/>
        <v>46054</v>
      </c>
      <c r="B48" s="18">
        <v>37</v>
      </c>
      <c r="C48" s="28">
        <v>3600</v>
      </c>
      <c r="D48" s="27">
        <f t="shared" si="3"/>
        <v>961.35379546330057</v>
      </c>
      <c r="E48" s="27">
        <f t="shared" si="6"/>
        <v>2638.6462045366993</v>
      </c>
      <c r="F48" s="27">
        <f t="shared" si="8"/>
        <v>253722.36591901013</v>
      </c>
      <c r="G48" s="29"/>
      <c r="H48" s="27"/>
      <c r="I48" s="27">
        <f t="shared" si="4"/>
        <v>253722.36591901013</v>
      </c>
      <c r="J48" s="27">
        <f t="shared" si="5"/>
        <v>253722.36591901013</v>
      </c>
      <c r="K48" s="18"/>
      <c r="L48" s="18"/>
      <c r="M48" s="18"/>
      <c r="N48" s="18"/>
      <c r="O48" s="18"/>
      <c r="P48" s="18"/>
      <c r="Q48" s="18"/>
      <c r="R48" s="18"/>
    </row>
    <row r="49" spans="1:18" s="2" customFormat="1" ht="14.4" x14ac:dyDescent="0.3">
      <c r="A49" s="45">
        <f t="shared" si="1"/>
        <v>46082</v>
      </c>
      <c r="B49" s="18">
        <v>38</v>
      </c>
      <c r="C49" s="28">
        <v>3600</v>
      </c>
      <c r="D49" s="27">
        <f t="shared" si="3"/>
        <v>951.45887219628798</v>
      </c>
      <c r="E49" s="27">
        <f t="shared" si="6"/>
        <v>2648.5411278037118</v>
      </c>
      <c r="F49" s="27">
        <f t="shared" si="8"/>
        <v>251073.82479120643</v>
      </c>
      <c r="G49" s="29"/>
      <c r="H49" s="27"/>
      <c r="I49" s="27">
        <f t="shared" si="4"/>
        <v>251073.82479120643</v>
      </c>
      <c r="J49" s="27">
        <f t="shared" si="5"/>
        <v>251073.82479120643</v>
      </c>
      <c r="K49" s="18"/>
      <c r="L49" s="18"/>
      <c r="M49" s="18"/>
      <c r="N49" s="18"/>
      <c r="O49" s="18"/>
      <c r="P49" s="18"/>
      <c r="Q49" s="18"/>
      <c r="R49" s="18"/>
    </row>
    <row r="50" spans="1:18" s="2" customFormat="1" ht="14.4" x14ac:dyDescent="0.3">
      <c r="A50" s="45">
        <f t="shared" si="1"/>
        <v>46113</v>
      </c>
      <c r="B50" s="18">
        <v>39</v>
      </c>
      <c r="C50" s="28">
        <v>3600</v>
      </c>
      <c r="D50" s="27">
        <f t="shared" si="3"/>
        <v>941.52684296702409</v>
      </c>
      <c r="E50" s="27">
        <f t="shared" si="6"/>
        <v>2658.4731570329759</v>
      </c>
      <c r="F50" s="27">
        <f t="shared" si="8"/>
        <v>248415.35163417345</v>
      </c>
      <c r="G50" s="29"/>
      <c r="H50" s="27"/>
      <c r="I50" s="27">
        <f t="shared" si="4"/>
        <v>248415.35163417345</v>
      </c>
      <c r="J50" s="27">
        <f t="shared" si="5"/>
        <v>248415.35163417345</v>
      </c>
      <c r="K50" s="18"/>
      <c r="L50" s="18"/>
      <c r="M50" s="18"/>
      <c r="N50" s="18"/>
      <c r="O50" s="18"/>
      <c r="P50" s="18"/>
      <c r="Q50" s="18"/>
      <c r="R50" s="18"/>
    </row>
    <row r="51" spans="1:18" s="2" customFormat="1" ht="14.4" x14ac:dyDescent="0.3">
      <c r="A51" s="45">
        <f t="shared" si="1"/>
        <v>46143</v>
      </c>
      <c r="B51" s="18">
        <v>40</v>
      </c>
      <c r="C51" s="28">
        <v>3600</v>
      </c>
      <c r="D51" s="27">
        <f t="shared" si="3"/>
        <v>931.55756862815042</v>
      </c>
      <c r="E51" s="27">
        <f t="shared" si="6"/>
        <v>2668.4424313718496</v>
      </c>
      <c r="F51" s="27">
        <f t="shared" si="8"/>
        <v>245746.90920280159</v>
      </c>
      <c r="G51" s="29"/>
      <c r="H51" s="27"/>
      <c r="I51" s="27">
        <f t="shared" si="4"/>
        <v>245746.90920280159</v>
      </c>
      <c r="J51" s="27">
        <f t="shared" si="5"/>
        <v>245746.90920280159</v>
      </c>
      <c r="K51" s="18"/>
      <c r="L51" s="18"/>
      <c r="M51" s="18"/>
      <c r="N51" s="18"/>
      <c r="O51" s="18"/>
      <c r="P51" s="18"/>
      <c r="Q51" s="18"/>
      <c r="R51" s="18"/>
    </row>
    <row r="52" spans="1:18" s="2" customFormat="1" ht="14.4" x14ac:dyDescent="0.3">
      <c r="A52" s="45">
        <f t="shared" si="1"/>
        <v>46174</v>
      </c>
      <c r="B52" s="18">
        <v>41</v>
      </c>
      <c r="C52" s="28">
        <v>3600</v>
      </c>
      <c r="D52" s="27">
        <f t="shared" si="3"/>
        <v>921.5509095105059</v>
      </c>
      <c r="E52" s="27">
        <f t="shared" si="6"/>
        <v>2678.4490904894942</v>
      </c>
      <c r="F52" s="27">
        <f t="shared" si="8"/>
        <v>243068.46011231208</v>
      </c>
      <c r="G52" s="29"/>
      <c r="H52" s="27"/>
      <c r="I52" s="27">
        <f t="shared" si="4"/>
        <v>243068.46011231208</v>
      </c>
      <c r="J52" s="27">
        <f t="shared" si="5"/>
        <v>243068.46011231208</v>
      </c>
      <c r="K52" s="18"/>
      <c r="L52" s="18"/>
      <c r="M52" s="18"/>
      <c r="N52" s="18"/>
      <c r="O52" s="18"/>
      <c r="P52" s="18"/>
      <c r="Q52" s="18"/>
      <c r="R52" s="18"/>
    </row>
    <row r="53" spans="1:18" s="2" customFormat="1" ht="14.4" x14ac:dyDescent="0.3">
      <c r="A53" s="45">
        <f t="shared" si="1"/>
        <v>46204</v>
      </c>
      <c r="B53" s="18">
        <v>42</v>
      </c>
      <c r="C53" s="28">
        <v>3600</v>
      </c>
      <c r="D53" s="27">
        <f t="shared" si="3"/>
        <v>911.50672542117024</v>
      </c>
      <c r="E53" s="27">
        <f t="shared" si="6"/>
        <v>2688.4932745788296</v>
      </c>
      <c r="F53" s="27">
        <f t="shared" si="8"/>
        <v>240379.96683773326</v>
      </c>
      <c r="G53" s="29"/>
      <c r="H53" s="27"/>
      <c r="I53" s="27">
        <f t="shared" si="4"/>
        <v>240379.96683773326</v>
      </c>
      <c r="J53" s="27">
        <f t="shared" si="5"/>
        <v>240379.96683773326</v>
      </c>
      <c r="K53" s="18"/>
      <c r="L53" s="18"/>
      <c r="M53" s="18"/>
      <c r="N53" s="18"/>
      <c r="O53" s="18"/>
      <c r="P53" s="18"/>
      <c r="Q53" s="18"/>
      <c r="R53" s="18"/>
    </row>
    <row r="54" spans="1:18" s="2" customFormat="1" ht="14.4" x14ac:dyDescent="0.3">
      <c r="A54" s="45">
        <f t="shared" si="1"/>
        <v>46235</v>
      </c>
      <c r="B54" s="18">
        <v>43</v>
      </c>
      <c r="C54" s="28">
        <v>3600</v>
      </c>
      <c r="D54" s="27">
        <f t="shared" si="3"/>
        <v>901.42487564149963</v>
      </c>
      <c r="E54" s="27">
        <f t="shared" si="6"/>
        <v>2698.5751243585005</v>
      </c>
      <c r="F54" s="27">
        <f t="shared" si="8"/>
        <v>237681.39171337476</v>
      </c>
      <c r="G54" s="29"/>
      <c r="H54" s="27"/>
      <c r="I54" s="27">
        <f t="shared" si="4"/>
        <v>237681.39171337476</v>
      </c>
      <c r="J54" s="27">
        <f t="shared" si="5"/>
        <v>237681.39171337476</v>
      </c>
      <c r="K54" s="18"/>
      <c r="L54" s="18"/>
      <c r="M54" s="18"/>
      <c r="N54" s="18"/>
      <c r="O54" s="18"/>
      <c r="P54" s="18"/>
      <c r="Q54" s="18"/>
      <c r="R54" s="18"/>
    </row>
    <row r="55" spans="1:18" s="2" customFormat="1" ht="14.4" x14ac:dyDescent="0.3">
      <c r="A55" s="45">
        <f t="shared" si="1"/>
        <v>46266</v>
      </c>
      <c r="B55" s="18">
        <v>44</v>
      </c>
      <c r="C55" s="28">
        <v>3600</v>
      </c>
      <c r="D55" s="27">
        <f t="shared" si="3"/>
        <v>891.30521892515537</v>
      </c>
      <c r="E55" s="27">
        <f t="shared" si="6"/>
        <v>2708.6947810748447</v>
      </c>
      <c r="F55" s="27">
        <f t="shared" si="8"/>
        <v>234972.69693229991</v>
      </c>
      <c r="G55" s="29"/>
      <c r="H55" s="27"/>
      <c r="I55" s="27">
        <f t="shared" si="4"/>
        <v>234972.69693229991</v>
      </c>
      <c r="J55" s="27">
        <f t="shared" si="5"/>
        <v>234972.69693229991</v>
      </c>
      <c r="K55" s="18"/>
      <c r="L55" s="18"/>
      <c r="M55" s="18"/>
      <c r="N55" s="18"/>
      <c r="O55" s="18"/>
      <c r="P55" s="18"/>
      <c r="Q55" s="18"/>
      <c r="R55" s="18"/>
    </row>
    <row r="56" spans="1:18" s="2" customFormat="1" ht="14.4" x14ac:dyDescent="0.3">
      <c r="A56" s="45">
        <f t="shared" si="1"/>
        <v>46296</v>
      </c>
      <c r="B56" s="18">
        <v>45</v>
      </c>
      <c r="C56" s="28">
        <v>3600</v>
      </c>
      <c r="D56" s="27">
        <f t="shared" si="3"/>
        <v>881.14761349612456</v>
      </c>
      <c r="E56" s="27">
        <f t="shared" ref="E56:E87" si="9">+C56-D56</f>
        <v>2718.8523865038756</v>
      </c>
      <c r="F56" s="27">
        <f t="shared" si="8"/>
        <v>232253.84454579602</v>
      </c>
      <c r="G56" s="29"/>
      <c r="H56" s="27"/>
      <c r="I56" s="27">
        <f t="shared" si="4"/>
        <v>232253.84454579602</v>
      </c>
      <c r="J56" s="27">
        <f t="shared" si="5"/>
        <v>232253.84454579602</v>
      </c>
      <c r="K56" s="18"/>
      <c r="L56" s="18"/>
      <c r="M56" s="18"/>
      <c r="N56" s="18"/>
      <c r="O56" s="18"/>
      <c r="P56" s="18"/>
      <c r="Q56" s="18"/>
      <c r="R56" s="18"/>
    </row>
    <row r="57" spans="1:18" s="2" customFormat="1" ht="14.4" x14ac:dyDescent="0.3">
      <c r="A57" s="45">
        <f t="shared" si="1"/>
        <v>46327</v>
      </c>
      <c r="B57" s="18">
        <v>46</v>
      </c>
      <c r="C57" s="28">
        <v>3600</v>
      </c>
      <c r="D57" s="27">
        <f t="shared" si="3"/>
        <v>870.95191704673505</v>
      </c>
      <c r="E57" s="27">
        <f t="shared" si="9"/>
        <v>2729.0480829532648</v>
      </c>
      <c r="F57" s="27">
        <f t="shared" si="8"/>
        <v>229524.79646284276</v>
      </c>
      <c r="G57" s="29"/>
      <c r="H57" s="27"/>
      <c r="I57" s="27">
        <f t="shared" si="4"/>
        <v>229524.79646284276</v>
      </c>
      <c r="J57" s="27">
        <f t="shared" si="5"/>
        <v>229524.79646284276</v>
      </c>
      <c r="K57" s="18"/>
      <c r="L57" s="18"/>
      <c r="M57" s="18"/>
      <c r="N57" s="18"/>
      <c r="O57" s="18"/>
      <c r="P57" s="18"/>
      <c r="Q57" s="18"/>
      <c r="R57" s="18"/>
    </row>
    <row r="58" spans="1:18" s="2" customFormat="1" ht="14.4" x14ac:dyDescent="0.3">
      <c r="A58" s="45">
        <f t="shared" si="1"/>
        <v>46357</v>
      </c>
      <c r="B58" s="18">
        <v>47</v>
      </c>
      <c r="C58" s="28">
        <v>3600</v>
      </c>
      <c r="D58" s="27">
        <f t="shared" si="3"/>
        <v>860.71798673566036</v>
      </c>
      <c r="E58" s="27">
        <f t="shared" si="9"/>
        <v>2739.2820132643396</v>
      </c>
      <c r="F58" s="27">
        <f t="shared" si="8"/>
        <v>226785.51444957842</v>
      </c>
      <c r="G58" s="29"/>
      <c r="H58" s="27"/>
      <c r="I58" s="27">
        <f t="shared" si="4"/>
        <v>226785.51444957842</v>
      </c>
      <c r="J58" s="27">
        <f t="shared" si="5"/>
        <v>226785.51444957842</v>
      </c>
      <c r="K58" s="18"/>
      <c r="L58" s="18"/>
      <c r="M58" s="18"/>
      <c r="N58" s="18"/>
      <c r="O58" s="18"/>
      <c r="P58" s="18"/>
      <c r="Q58" s="18"/>
      <c r="R58" s="18"/>
    </row>
    <row r="59" spans="1:18" s="2" customFormat="1" ht="14.4" x14ac:dyDescent="0.3">
      <c r="A59" s="45">
        <f t="shared" si="1"/>
        <v>46388</v>
      </c>
      <c r="B59" s="18">
        <v>48</v>
      </c>
      <c r="C59" s="28">
        <v>3600</v>
      </c>
      <c r="D59" s="27">
        <f t="shared" si="3"/>
        <v>850.44567918591906</v>
      </c>
      <c r="E59" s="27">
        <f t="shared" si="9"/>
        <v>2749.5543208140807</v>
      </c>
      <c r="F59" s="27">
        <f t="shared" si="8"/>
        <v>224035.96012876433</v>
      </c>
      <c r="G59" s="29"/>
      <c r="H59" s="27"/>
      <c r="I59" s="27">
        <f t="shared" si="4"/>
        <v>224035.96012876433</v>
      </c>
      <c r="J59" s="27">
        <f t="shared" si="5"/>
        <v>224035.96012876433</v>
      </c>
      <c r="K59" s="18"/>
      <c r="L59" s="18"/>
      <c r="M59" s="18"/>
      <c r="N59" s="18"/>
      <c r="O59" s="18"/>
      <c r="P59" s="18"/>
      <c r="Q59" s="18"/>
      <c r="R59" s="18"/>
    </row>
    <row r="60" spans="1:18" s="2" customFormat="1" ht="14.4" x14ac:dyDescent="0.3">
      <c r="A60" s="45">
        <f t="shared" si="1"/>
        <v>46419</v>
      </c>
      <c r="B60" s="18">
        <v>49</v>
      </c>
      <c r="C60" s="28">
        <v>3600</v>
      </c>
      <c r="D60" s="27">
        <f t="shared" si="3"/>
        <v>840.13485048286623</v>
      </c>
      <c r="E60" s="27">
        <f t="shared" si="9"/>
        <v>2759.8651495171339</v>
      </c>
      <c r="F60" s="27">
        <f t="shared" si="8"/>
        <v>221276.09497924719</v>
      </c>
      <c r="G60" s="29"/>
      <c r="H60" s="27"/>
      <c r="I60" s="27">
        <f t="shared" si="4"/>
        <v>221276.09497924719</v>
      </c>
      <c r="J60" s="27">
        <f t="shared" si="5"/>
        <v>221276.09497924719</v>
      </c>
      <c r="K60" s="18"/>
      <c r="L60" s="18"/>
      <c r="M60" s="18"/>
      <c r="N60" s="18"/>
      <c r="O60" s="18"/>
      <c r="P60" s="18"/>
      <c r="Q60" s="18"/>
      <c r="R60" s="18"/>
    </row>
    <row r="61" spans="1:18" s="2" customFormat="1" ht="14.4" x14ac:dyDescent="0.3">
      <c r="A61" s="45">
        <f t="shared" si="1"/>
        <v>46447</v>
      </c>
      <c r="B61" s="18">
        <v>50</v>
      </c>
      <c r="C61" s="28">
        <v>3600</v>
      </c>
      <c r="D61" s="27">
        <f t="shared" si="3"/>
        <v>829.78535617217699</v>
      </c>
      <c r="E61" s="27">
        <f t="shared" si="9"/>
        <v>2770.2146438278232</v>
      </c>
      <c r="F61" s="27">
        <f t="shared" si="8"/>
        <v>218505.88033541938</v>
      </c>
      <c r="G61" s="29"/>
      <c r="H61" s="27"/>
      <c r="I61" s="27">
        <f t="shared" si="4"/>
        <v>218505.88033541938</v>
      </c>
      <c r="J61" s="27">
        <f t="shared" si="5"/>
        <v>218505.88033541938</v>
      </c>
      <c r="K61" s="18"/>
      <c r="L61" s="18"/>
      <c r="M61" s="18"/>
      <c r="N61" s="18"/>
      <c r="O61" s="18"/>
      <c r="P61" s="18"/>
      <c r="Q61" s="18"/>
      <c r="R61" s="18"/>
    </row>
    <row r="62" spans="1:18" s="2" customFormat="1" ht="14.4" x14ac:dyDescent="0.3">
      <c r="A62" s="45">
        <f t="shared" si="1"/>
        <v>46478</v>
      </c>
      <c r="B62" s="18">
        <v>51</v>
      </c>
      <c r="C62" s="28">
        <v>3600</v>
      </c>
      <c r="D62" s="27">
        <f t="shared" si="3"/>
        <v>819.39705125782268</v>
      </c>
      <c r="E62" s="27">
        <f t="shared" si="9"/>
        <v>2780.6029487421774</v>
      </c>
      <c r="F62" s="27">
        <f t="shared" si="8"/>
        <v>215725.27738667719</v>
      </c>
      <c r="G62" s="29"/>
      <c r="H62" s="27"/>
      <c r="I62" s="27">
        <f t="shared" si="4"/>
        <v>215725.27738667719</v>
      </c>
      <c r="J62" s="27">
        <f t="shared" si="5"/>
        <v>215725.27738667719</v>
      </c>
      <c r="K62" s="18"/>
      <c r="L62" s="18"/>
      <c r="M62" s="18"/>
      <c r="N62" s="18"/>
      <c r="O62" s="18"/>
      <c r="P62" s="18"/>
      <c r="Q62" s="18"/>
      <c r="R62" s="18"/>
    </row>
    <row r="63" spans="1:18" s="2" customFormat="1" ht="14.4" x14ac:dyDescent="0.3">
      <c r="A63" s="45">
        <f t="shared" si="1"/>
        <v>46508</v>
      </c>
      <c r="B63" s="18">
        <v>52</v>
      </c>
      <c r="C63" s="28">
        <v>3600</v>
      </c>
      <c r="D63" s="27">
        <f t="shared" si="3"/>
        <v>808.96979020003948</v>
      </c>
      <c r="E63" s="27">
        <f t="shared" si="9"/>
        <v>2791.0302097999606</v>
      </c>
      <c r="F63" s="27">
        <f t="shared" si="8"/>
        <v>212934.24717687722</v>
      </c>
      <c r="G63" s="29"/>
      <c r="H63" s="27"/>
      <c r="I63" s="27">
        <f t="shared" si="4"/>
        <v>212934.24717687722</v>
      </c>
      <c r="J63" s="27">
        <f t="shared" si="5"/>
        <v>212934.24717687722</v>
      </c>
      <c r="K63" s="18"/>
      <c r="L63" s="18"/>
      <c r="M63" s="18"/>
      <c r="N63" s="18"/>
      <c r="O63" s="18"/>
      <c r="P63" s="18"/>
      <c r="Q63" s="18"/>
      <c r="R63" s="18"/>
    </row>
    <row r="64" spans="1:18" s="2" customFormat="1" ht="14.4" x14ac:dyDescent="0.3">
      <c r="A64" s="45">
        <f t="shared" si="1"/>
        <v>46539</v>
      </c>
      <c r="B64" s="18">
        <v>53</v>
      </c>
      <c r="C64" s="28">
        <v>3600</v>
      </c>
      <c r="D64" s="27">
        <f t="shared" si="3"/>
        <v>798.50342691328956</v>
      </c>
      <c r="E64" s="27">
        <f t="shared" si="9"/>
        <v>2801.4965730867107</v>
      </c>
      <c r="F64" s="27">
        <f t="shared" si="8"/>
        <v>210132.75060379051</v>
      </c>
      <c r="G64" s="29"/>
      <c r="H64" s="27"/>
      <c r="I64" s="27">
        <f t="shared" si="4"/>
        <v>210132.75060379051</v>
      </c>
      <c r="J64" s="27">
        <f t="shared" si="5"/>
        <v>210132.75060379051</v>
      </c>
      <c r="K64" s="18"/>
      <c r="L64" s="18"/>
      <c r="M64" s="18"/>
      <c r="N64" s="18"/>
      <c r="O64" s="18"/>
      <c r="P64" s="18"/>
      <c r="Q64" s="18"/>
      <c r="R64" s="18"/>
    </row>
    <row r="65" spans="1:18" s="2" customFormat="1" ht="14.4" x14ac:dyDescent="0.3">
      <c r="A65" s="45">
        <f t="shared" si="1"/>
        <v>46569</v>
      </c>
      <c r="B65" s="18">
        <v>54</v>
      </c>
      <c r="C65" s="28">
        <v>3600</v>
      </c>
      <c r="D65" s="27">
        <f t="shared" si="3"/>
        <v>787.99781476421435</v>
      </c>
      <c r="E65" s="27">
        <f t="shared" si="9"/>
        <v>2812.0021852357859</v>
      </c>
      <c r="F65" s="27">
        <f t="shared" si="8"/>
        <v>207320.74841855472</v>
      </c>
      <c r="G65" s="29"/>
      <c r="H65" s="27"/>
      <c r="I65" s="27">
        <f t="shared" si="4"/>
        <v>207320.74841855472</v>
      </c>
      <c r="J65" s="27">
        <f t="shared" si="5"/>
        <v>207320.74841855472</v>
      </c>
      <c r="K65" s="18"/>
      <c r="L65" s="18"/>
      <c r="M65" s="18"/>
      <c r="N65" s="18"/>
      <c r="O65" s="18"/>
      <c r="P65" s="18"/>
      <c r="Q65" s="18"/>
      <c r="R65" s="18"/>
    </row>
    <row r="66" spans="1:18" s="2" customFormat="1" ht="14.4" x14ac:dyDescent="0.3">
      <c r="A66" s="45">
        <f t="shared" si="1"/>
        <v>46600</v>
      </c>
      <c r="B66" s="18">
        <v>55</v>
      </c>
      <c r="C66" s="28">
        <v>3600</v>
      </c>
      <c r="D66" s="27">
        <f t="shared" si="3"/>
        <v>777.45280656958016</v>
      </c>
      <c r="E66" s="27">
        <f t="shared" si="9"/>
        <v>2822.5471934304196</v>
      </c>
      <c r="F66" s="27">
        <f t="shared" si="8"/>
        <v>204498.2012251243</v>
      </c>
      <c r="G66" s="29"/>
      <c r="H66" s="27"/>
      <c r="I66" s="27">
        <f t="shared" si="4"/>
        <v>204498.2012251243</v>
      </c>
      <c r="J66" s="27">
        <f t="shared" si="5"/>
        <v>204498.2012251243</v>
      </c>
      <c r="K66" s="18"/>
      <c r="L66" s="18"/>
      <c r="M66" s="18"/>
      <c r="N66" s="18"/>
      <c r="O66" s="18"/>
      <c r="P66" s="18"/>
      <c r="Q66" s="18"/>
      <c r="R66" s="18"/>
    </row>
    <row r="67" spans="1:18" s="2" customFormat="1" ht="14.4" x14ac:dyDescent="0.3">
      <c r="A67" s="45">
        <f t="shared" si="1"/>
        <v>46631</v>
      </c>
      <c r="B67" s="18">
        <v>56</v>
      </c>
      <c r="C67" s="28">
        <v>3600</v>
      </c>
      <c r="D67" s="27">
        <f t="shared" si="3"/>
        <v>766.86825459421607</v>
      </c>
      <c r="E67" s="27">
        <f t="shared" si="9"/>
        <v>2833.1317454057839</v>
      </c>
      <c r="F67" s="27">
        <f t="shared" si="8"/>
        <v>201665.06947971851</v>
      </c>
      <c r="G67" s="29"/>
      <c r="H67" s="27"/>
      <c r="I67" s="27">
        <f t="shared" si="4"/>
        <v>201665.06947971851</v>
      </c>
      <c r="J67" s="27">
        <f t="shared" si="5"/>
        <v>201665.06947971851</v>
      </c>
      <c r="K67" s="18"/>
      <c r="L67" s="18"/>
      <c r="M67" s="18"/>
      <c r="N67" s="18"/>
      <c r="O67" s="18"/>
      <c r="P67" s="18"/>
      <c r="Q67" s="18"/>
      <c r="R67" s="18"/>
    </row>
    <row r="68" spans="1:18" s="2" customFormat="1" ht="14.4" x14ac:dyDescent="0.3">
      <c r="A68" s="45">
        <f t="shared" si="1"/>
        <v>46661</v>
      </c>
      <c r="B68" s="18">
        <v>57</v>
      </c>
      <c r="C68" s="28">
        <v>3600</v>
      </c>
      <c r="D68" s="27">
        <f t="shared" si="3"/>
        <v>756.2440105489444</v>
      </c>
      <c r="E68" s="27">
        <f t="shared" si="9"/>
        <v>2843.7559894510555</v>
      </c>
      <c r="F68" s="27">
        <f t="shared" si="8"/>
        <v>198821.31349026746</v>
      </c>
      <c r="G68" s="29"/>
      <c r="H68" s="27"/>
      <c r="I68" s="27">
        <f t="shared" si="4"/>
        <v>198821.31349026746</v>
      </c>
      <c r="J68" s="27">
        <f t="shared" si="5"/>
        <v>198821.31349026746</v>
      </c>
      <c r="K68" s="18"/>
      <c r="L68" s="18"/>
      <c r="M68" s="18"/>
      <c r="N68" s="18"/>
      <c r="O68" s="18"/>
      <c r="P68" s="18"/>
      <c r="Q68" s="18"/>
      <c r="R68" s="18"/>
    </row>
    <row r="69" spans="1:18" s="2" customFormat="1" ht="14.4" x14ac:dyDescent="0.3">
      <c r="A69" s="45">
        <f t="shared" si="1"/>
        <v>46692</v>
      </c>
      <c r="B69" s="18">
        <v>58</v>
      </c>
      <c r="C69" s="28">
        <v>3600</v>
      </c>
      <c r="D69" s="27">
        <f t="shared" si="3"/>
        <v>745.57992558850299</v>
      </c>
      <c r="E69" s="27">
        <f t="shared" si="9"/>
        <v>2854.4200744114969</v>
      </c>
      <c r="F69" s="27">
        <f t="shared" si="8"/>
        <v>195966.89341585597</v>
      </c>
      <c r="G69" s="29"/>
      <c r="H69" s="27"/>
      <c r="I69" s="27">
        <f t="shared" si="4"/>
        <v>195966.89341585597</v>
      </c>
      <c r="J69" s="27">
        <f t="shared" si="5"/>
        <v>195966.89341585597</v>
      </c>
      <c r="K69" s="18"/>
      <c r="L69" s="18"/>
      <c r="M69" s="18"/>
      <c r="N69" s="18"/>
      <c r="O69" s="18"/>
      <c r="P69" s="18"/>
      <c r="Q69" s="18"/>
      <c r="R69" s="18"/>
    </row>
    <row r="70" spans="1:18" s="2" customFormat="1" ht="14.4" x14ac:dyDescent="0.3">
      <c r="A70" s="45">
        <f t="shared" si="1"/>
        <v>46722</v>
      </c>
      <c r="B70" s="18">
        <v>59</v>
      </c>
      <c r="C70" s="28">
        <v>3600</v>
      </c>
      <c r="D70" s="27">
        <f t="shared" si="3"/>
        <v>734.87585030945991</v>
      </c>
      <c r="E70" s="27">
        <f t="shared" si="9"/>
        <v>2865.12414969054</v>
      </c>
      <c r="F70" s="27">
        <f t="shared" si="8"/>
        <v>193101.76926616544</v>
      </c>
      <c r="G70" s="29"/>
      <c r="H70" s="27"/>
      <c r="I70" s="27">
        <f t="shared" si="4"/>
        <v>193101.76926616544</v>
      </c>
      <c r="J70" s="27">
        <f t="shared" si="5"/>
        <v>193101.76926616544</v>
      </c>
      <c r="K70" s="18"/>
      <c r="L70" s="18"/>
      <c r="M70" s="18"/>
      <c r="N70" s="18"/>
      <c r="O70" s="18"/>
      <c r="P70" s="18"/>
      <c r="Q70" s="18"/>
      <c r="R70" s="18"/>
    </row>
    <row r="71" spans="1:18" s="2" customFormat="1" ht="14.4" x14ac:dyDescent="0.3">
      <c r="A71" s="45">
        <f t="shared" si="1"/>
        <v>46753</v>
      </c>
      <c r="B71" s="18">
        <v>60</v>
      </c>
      <c r="C71" s="28">
        <v>3600</v>
      </c>
      <c r="D71" s="27">
        <f t="shared" si="3"/>
        <v>724.1316347481204</v>
      </c>
      <c r="E71" s="27">
        <f t="shared" si="9"/>
        <v>2875.8683652518794</v>
      </c>
      <c r="F71" s="27">
        <f t="shared" si="8"/>
        <v>190225.90090091358</v>
      </c>
      <c r="G71" s="29"/>
      <c r="H71" s="27"/>
      <c r="I71" s="27">
        <f t="shared" si="4"/>
        <v>190225.90090091358</v>
      </c>
      <c r="J71" s="27">
        <f t="shared" si="5"/>
        <v>190225.90090091358</v>
      </c>
      <c r="K71" s="18"/>
      <c r="L71" s="18"/>
      <c r="M71" s="18"/>
      <c r="N71" s="18"/>
      <c r="O71" s="18"/>
      <c r="P71" s="18"/>
      <c r="Q71" s="18"/>
      <c r="R71" s="18"/>
    </row>
    <row r="72" spans="1:18" s="2" customFormat="1" ht="14.4" x14ac:dyDescent="0.3">
      <c r="A72" s="45">
        <f t="shared" si="1"/>
        <v>46784</v>
      </c>
      <c r="B72" s="18">
        <v>61</v>
      </c>
      <c r="C72" s="28">
        <v>3600</v>
      </c>
      <c r="D72" s="27">
        <f t="shared" si="3"/>
        <v>713.34712837842585</v>
      </c>
      <c r="E72" s="27">
        <f t="shared" si="9"/>
        <v>2886.6528716215744</v>
      </c>
      <c r="F72" s="27">
        <f t="shared" si="8"/>
        <v>187339.24802929201</v>
      </c>
      <c r="G72" s="29"/>
      <c r="H72" s="27"/>
      <c r="I72" s="27">
        <f t="shared" si="4"/>
        <v>187339.24802929201</v>
      </c>
      <c r="J72" s="27">
        <f t="shared" si="5"/>
        <v>187339.24802929201</v>
      </c>
      <c r="K72" s="18"/>
      <c r="L72" s="18"/>
      <c r="M72" s="18"/>
      <c r="N72" s="18"/>
      <c r="O72" s="18"/>
      <c r="P72" s="18"/>
      <c r="Q72" s="18"/>
      <c r="R72" s="18"/>
    </row>
    <row r="73" spans="1:18" s="2" customFormat="1" ht="14.4" x14ac:dyDescent="0.3">
      <c r="A73" s="45">
        <f t="shared" si="1"/>
        <v>46813</v>
      </c>
      <c r="B73" s="18">
        <v>62</v>
      </c>
      <c r="C73" s="28">
        <v>3600</v>
      </c>
      <c r="D73" s="27">
        <f t="shared" si="3"/>
        <v>702.52218010984495</v>
      </c>
      <c r="E73" s="27">
        <f t="shared" si="9"/>
        <v>2897.4778198901549</v>
      </c>
      <c r="F73" s="27">
        <f t="shared" si="8"/>
        <v>184441.77020940185</v>
      </c>
      <c r="G73" s="29"/>
      <c r="H73" s="27"/>
      <c r="I73" s="27">
        <f t="shared" si="4"/>
        <v>184441.77020940185</v>
      </c>
      <c r="J73" s="27">
        <f t="shared" si="5"/>
        <v>184441.77020940185</v>
      </c>
      <c r="K73" s="18"/>
      <c r="L73" s="18"/>
      <c r="M73" s="18"/>
      <c r="N73" s="18"/>
      <c r="O73" s="18"/>
      <c r="P73" s="18"/>
      <c r="Q73" s="18"/>
      <c r="R73" s="18"/>
    </row>
    <row r="74" spans="1:18" s="2" customFormat="1" ht="14.4" x14ac:dyDescent="0.3">
      <c r="A74" s="45">
        <f t="shared" si="1"/>
        <v>46844</v>
      </c>
      <c r="B74" s="18">
        <v>63</v>
      </c>
      <c r="C74" s="28">
        <v>3600</v>
      </c>
      <c r="D74" s="27">
        <f t="shared" si="3"/>
        <v>691.65663828525692</v>
      </c>
      <c r="E74" s="27">
        <f t="shared" si="9"/>
        <v>2908.343361714743</v>
      </c>
      <c r="F74" s="27">
        <f t="shared" si="8"/>
        <v>181533.42684768711</v>
      </c>
      <c r="G74" s="29"/>
      <c r="H74" s="27"/>
      <c r="I74" s="27">
        <f t="shared" si="4"/>
        <v>181533.42684768711</v>
      </c>
      <c r="J74" s="27">
        <f t="shared" si="5"/>
        <v>181533.42684768711</v>
      </c>
      <c r="K74" s="18"/>
      <c r="L74" s="18"/>
      <c r="M74" s="18"/>
      <c r="N74" s="18"/>
      <c r="O74" s="18"/>
      <c r="P74" s="18"/>
      <c r="Q74" s="18"/>
      <c r="R74" s="18"/>
    </row>
    <row r="75" spans="1:18" s="2" customFormat="1" ht="14.4" x14ac:dyDescent="0.3">
      <c r="A75" s="45">
        <f t="shared" si="1"/>
        <v>46874</v>
      </c>
      <c r="B75" s="18">
        <v>64</v>
      </c>
      <c r="C75" s="28">
        <v>3600</v>
      </c>
      <c r="D75" s="27">
        <f t="shared" si="3"/>
        <v>680.75035067882663</v>
      </c>
      <c r="E75" s="27">
        <f t="shared" si="9"/>
        <v>2919.2496493211734</v>
      </c>
      <c r="F75" s="27">
        <f t="shared" si="8"/>
        <v>178614.17719836594</v>
      </c>
      <c r="G75" s="29"/>
      <c r="H75" s="27"/>
      <c r="I75" s="27">
        <f t="shared" si="4"/>
        <v>178614.17719836594</v>
      </c>
      <c r="J75" s="27">
        <f t="shared" si="5"/>
        <v>178614.17719836594</v>
      </c>
      <c r="K75" s="18"/>
      <c r="L75" s="18"/>
      <c r="M75" s="18"/>
      <c r="N75" s="18"/>
      <c r="O75" s="18"/>
      <c r="P75" s="18"/>
      <c r="Q75" s="18"/>
      <c r="R75" s="18"/>
    </row>
    <row r="76" spans="1:18" s="2" customFormat="1" ht="14.4" x14ac:dyDescent="0.3">
      <c r="A76" s="45">
        <f t="shared" si="1"/>
        <v>46905</v>
      </c>
      <c r="B76" s="18">
        <v>65</v>
      </c>
      <c r="C76" s="28">
        <v>3600</v>
      </c>
      <c r="D76" s="27">
        <f t="shared" si="3"/>
        <v>669.80316449387226</v>
      </c>
      <c r="E76" s="27">
        <f t="shared" si="9"/>
        <v>2930.1968355061276</v>
      </c>
      <c r="F76" s="27">
        <f t="shared" ref="F76:F107" si="10">+D76+F75-C76</f>
        <v>175683.98036285982</v>
      </c>
      <c r="G76" s="29"/>
      <c r="H76" s="27"/>
      <c r="I76" s="27">
        <f t="shared" si="4"/>
        <v>175683.98036285982</v>
      </c>
      <c r="J76" s="27">
        <f t="shared" si="5"/>
        <v>175683.98036285982</v>
      </c>
      <c r="K76" s="18"/>
      <c r="L76" s="18"/>
      <c r="M76" s="18"/>
      <c r="N76" s="18"/>
      <c r="O76" s="18"/>
      <c r="P76" s="18"/>
      <c r="Q76" s="18"/>
      <c r="R76" s="18"/>
    </row>
    <row r="77" spans="1:18" s="2" customFormat="1" ht="14.4" x14ac:dyDescent="0.3">
      <c r="A77" s="45">
        <f t="shared" ref="A77:A130" si="11">DATE(YEAR(A76),MONTH(A76)+$D$8,DAY(A76))</f>
        <v>46935</v>
      </c>
      <c r="B77" s="18">
        <v>66</v>
      </c>
      <c r="C77" s="28">
        <v>3600</v>
      </c>
      <c r="D77" s="27">
        <f t="shared" si="3"/>
        <v>658.81492636072426</v>
      </c>
      <c r="E77" s="27">
        <f t="shared" si="9"/>
        <v>2941.1850736392757</v>
      </c>
      <c r="F77" s="27">
        <f t="shared" si="10"/>
        <v>172742.79528922055</v>
      </c>
      <c r="G77" s="29"/>
      <c r="H77" s="27"/>
      <c r="I77" s="27">
        <f t="shared" si="4"/>
        <v>172742.79528922055</v>
      </c>
      <c r="J77" s="27">
        <f t="shared" si="5"/>
        <v>172742.79528922055</v>
      </c>
      <c r="K77" s="18"/>
      <c r="L77" s="18"/>
      <c r="M77" s="18"/>
      <c r="N77" s="18"/>
      <c r="O77" s="18"/>
      <c r="P77" s="18"/>
      <c r="Q77" s="18"/>
      <c r="R77" s="18"/>
    </row>
    <row r="78" spans="1:18" s="2" customFormat="1" ht="14.4" x14ac:dyDescent="0.3">
      <c r="A78" s="45">
        <f t="shared" si="11"/>
        <v>46966</v>
      </c>
      <c r="B78" s="18">
        <v>67</v>
      </c>
      <c r="C78" s="28">
        <v>3600</v>
      </c>
      <c r="D78" s="27">
        <f t="shared" ref="D78:D130" si="12">+F77*$D$5</f>
        <v>647.78548233457707</v>
      </c>
      <c r="E78" s="27">
        <f t="shared" si="9"/>
        <v>2952.214517665423</v>
      </c>
      <c r="F78" s="27">
        <f t="shared" si="10"/>
        <v>169790.58077155513</v>
      </c>
      <c r="G78" s="29"/>
      <c r="H78" s="27"/>
      <c r="I78" s="27">
        <f t="shared" ref="I78:I130" si="13">+F78-H78</f>
        <v>169790.58077155513</v>
      </c>
      <c r="J78" s="27">
        <f t="shared" ref="J78:J130" si="14">+H78+I78</f>
        <v>169790.58077155513</v>
      </c>
      <c r="K78" s="18"/>
      <c r="L78" s="18"/>
      <c r="M78" s="18"/>
      <c r="N78" s="18"/>
      <c r="O78" s="18"/>
      <c r="P78" s="18"/>
      <c r="Q78" s="18"/>
      <c r="R78" s="18"/>
    </row>
    <row r="79" spans="1:18" s="2" customFormat="1" ht="14.4" x14ac:dyDescent="0.3">
      <c r="A79" s="45">
        <f t="shared" si="11"/>
        <v>46997</v>
      </c>
      <c r="B79" s="18">
        <v>68</v>
      </c>
      <c r="C79" s="28">
        <v>3600</v>
      </c>
      <c r="D79" s="27">
        <f t="shared" si="12"/>
        <v>636.71467789333178</v>
      </c>
      <c r="E79" s="27">
        <f t="shared" si="9"/>
        <v>2963.285322106668</v>
      </c>
      <c r="F79" s="27">
        <f t="shared" si="10"/>
        <v>166827.29544944846</v>
      </c>
      <c r="G79" s="29"/>
      <c r="H79" s="27"/>
      <c r="I79" s="27">
        <f t="shared" si="13"/>
        <v>166827.29544944846</v>
      </c>
      <c r="J79" s="27">
        <f t="shared" si="14"/>
        <v>166827.29544944846</v>
      </c>
      <c r="K79" s="18"/>
      <c r="L79" s="18"/>
      <c r="M79" s="18"/>
      <c r="N79" s="18"/>
      <c r="O79" s="18"/>
      <c r="P79" s="18"/>
      <c r="Q79" s="18"/>
      <c r="R79" s="18"/>
    </row>
    <row r="80" spans="1:18" s="2" customFormat="1" ht="14.4" x14ac:dyDescent="0.3">
      <c r="A80" s="45">
        <f t="shared" si="11"/>
        <v>47027</v>
      </c>
      <c r="B80" s="18">
        <v>69</v>
      </c>
      <c r="C80" s="28">
        <v>3600</v>
      </c>
      <c r="D80" s="27">
        <f t="shared" si="12"/>
        <v>625.60235793543166</v>
      </c>
      <c r="E80" s="27">
        <f t="shared" si="9"/>
        <v>2974.3976420645686</v>
      </c>
      <c r="F80" s="27">
        <f t="shared" si="10"/>
        <v>163852.89780738388</v>
      </c>
      <c r="G80" s="29"/>
      <c r="H80" s="27"/>
      <c r="I80" s="27">
        <f t="shared" si="13"/>
        <v>163852.89780738388</v>
      </c>
      <c r="J80" s="27">
        <f t="shared" si="14"/>
        <v>163852.89780738388</v>
      </c>
      <c r="K80" s="18"/>
      <c r="L80" s="18"/>
      <c r="M80" s="18"/>
      <c r="N80" s="18"/>
      <c r="O80" s="18"/>
      <c r="P80" s="18"/>
      <c r="Q80" s="18"/>
      <c r="R80" s="18"/>
    </row>
    <row r="81" spans="1:18" s="2" customFormat="1" ht="14.4" x14ac:dyDescent="0.3">
      <c r="A81" s="45">
        <f t="shared" si="11"/>
        <v>47058</v>
      </c>
      <c r="B81" s="18">
        <v>70</v>
      </c>
      <c r="C81" s="28">
        <v>3600</v>
      </c>
      <c r="D81" s="27">
        <f t="shared" si="12"/>
        <v>614.44836677768956</v>
      </c>
      <c r="E81" s="27">
        <f t="shared" si="9"/>
        <v>2985.5516332223106</v>
      </c>
      <c r="F81" s="27">
        <f t="shared" si="10"/>
        <v>160867.34617416156</v>
      </c>
      <c r="G81" s="29"/>
      <c r="H81" s="27"/>
      <c r="I81" s="27">
        <f t="shared" si="13"/>
        <v>160867.34617416156</v>
      </c>
      <c r="J81" s="27">
        <f t="shared" si="14"/>
        <v>160867.34617416156</v>
      </c>
      <c r="K81" s="18"/>
      <c r="L81" s="18"/>
      <c r="M81" s="18"/>
      <c r="N81" s="18"/>
      <c r="O81" s="18"/>
      <c r="P81" s="18"/>
      <c r="Q81" s="18"/>
      <c r="R81" s="18"/>
    </row>
    <row r="82" spans="1:18" s="2" customFormat="1" ht="14.4" x14ac:dyDescent="0.3">
      <c r="A82" s="45">
        <f t="shared" si="11"/>
        <v>47088</v>
      </c>
      <c r="B82" s="18">
        <v>71</v>
      </c>
      <c r="C82" s="28">
        <v>3600</v>
      </c>
      <c r="D82" s="27">
        <f t="shared" si="12"/>
        <v>603.25254815310586</v>
      </c>
      <c r="E82" s="27">
        <f t="shared" si="9"/>
        <v>2996.7474518468944</v>
      </c>
      <c r="F82" s="27">
        <f t="shared" si="10"/>
        <v>157870.59872231467</v>
      </c>
      <c r="G82" s="29"/>
      <c r="H82" s="27"/>
      <c r="I82" s="27">
        <f t="shared" si="13"/>
        <v>157870.59872231467</v>
      </c>
      <c r="J82" s="27">
        <f t="shared" si="14"/>
        <v>157870.59872231467</v>
      </c>
      <c r="K82" s="18"/>
      <c r="L82" s="18"/>
      <c r="M82" s="18"/>
      <c r="N82" s="18"/>
      <c r="O82" s="18"/>
      <c r="P82" s="18"/>
      <c r="Q82" s="18"/>
      <c r="R82" s="18"/>
    </row>
    <row r="83" spans="1:18" s="2" customFormat="1" ht="14.4" x14ac:dyDescent="0.3">
      <c r="A83" s="45">
        <f t="shared" si="11"/>
        <v>47119</v>
      </c>
      <c r="B83" s="18">
        <v>72</v>
      </c>
      <c r="C83" s="28">
        <v>3600</v>
      </c>
      <c r="D83" s="27">
        <f t="shared" si="12"/>
        <v>592.01474520867998</v>
      </c>
      <c r="E83" s="27">
        <f t="shared" si="9"/>
        <v>3007.9852547913201</v>
      </c>
      <c r="F83" s="27">
        <f t="shared" si="10"/>
        <v>154862.61346752333</v>
      </c>
      <c r="G83" s="29"/>
      <c r="H83" s="27"/>
      <c r="I83" s="27">
        <f t="shared" si="13"/>
        <v>154862.61346752333</v>
      </c>
      <c r="J83" s="27">
        <f t="shared" si="14"/>
        <v>154862.61346752333</v>
      </c>
      <c r="K83" s="18"/>
      <c r="L83" s="18"/>
      <c r="M83" s="18"/>
      <c r="N83" s="18"/>
      <c r="O83" s="18"/>
      <c r="P83" s="18"/>
      <c r="Q83" s="18"/>
      <c r="R83" s="18"/>
    </row>
    <row r="84" spans="1:18" s="2" customFormat="1" ht="14.4" x14ac:dyDescent="0.3">
      <c r="A84" s="45">
        <f t="shared" si="11"/>
        <v>47150</v>
      </c>
      <c r="B84" s="18">
        <v>73</v>
      </c>
      <c r="C84" s="28">
        <v>3600</v>
      </c>
      <c r="D84" s="27">
        <f t="shared" si="12"/>
        <v>580.73480050321245</v>
      </c>
      <c r="E84" s="27">
        <f t="shared" si="9"/>
        <v>3019.2651994967873</v>
      </c>
      <c r="F84" s="27">
        <f t="shared" si="10"/>
        <v>151843.34826802654</v>
      </c>
      <c r="G84" s="29"/>
      <c r="H84" s="27"/>
      <c r="I84" s="27">
        <f t="shared" si="13"/>
        <v>151843.34826802654</v>
      </c>
      <c r="J84" s="27">
        <f t="shared" si="14"/>
        <v>151843.34826802654</v>
      </c>
      <c r="K84" s="18"/>
      <c r="L84" s="18"/>
      <c r="M84" s="18"/>
      <c r="N84" s="18"/>
      <c r="O84" s="18"/>
      <c r="P84" s="18"/>
      <c r="Q84" s="18"/>
      <c r="R84" s="18"/>
    </row>
    <row r="85" spans="1:18" s="2" customFormat="1" ht="14.4" x14ac:dyDescent="0.3">
      <c r="A85" s="45">
        <f t="shared" si="11"/>
        <v>47178</v>
      </c>
      <c r="B85" s="18">
        <v>74</v>
      </c>
      <c r="C85" s="28">
        <v>3600</v>
      </c>
      <c r="D85" s="27">
        <f t="shared" si="12"/>
        <v>569.41255600509953</v>
      </c>
      <c r="E85" s="27">
        <f t="shared" si="9"/>
        <v>3030.5874439949002</v>
      </c>
      <c r="F85" s="27">
        <f t="shared" si="10"/>
        <v>148812.76082403163</v>
      </c>
      <c r="G85" s="29"/>
      <c r="H85" s="27"/>
      <c r="I85" s="27">
        <f t="shared" si="13"/>
        <v>148812.76082403163</v>
      </c>
      <c r="J85" s="27">
        <f t="shared" si="14"/>
        <v>148812.76082403163</v>
      </c>
      <c r="K85" s="18"/>
      <c r="L85" s="18"/>
      <c r="M85" s="18"/>
      <c r="N85" s="18"/>
      <c r="O85" s="18"/>
      <c r="P85" s="18"/>
      <c r="Q85" s="18"/>
      <c r="R85" s="18"/>
    </row>
    <row r="86" spans="1:18" s="2" customFormat="1" ht="14.4" x14ac:dyDescent="0.3">
      <c r="A86" s="45">
        <f t="shared" si="11"/>
        <v>47209</v>
      </c>
      <c r="B86" s="18">
        <v>75</v>
      </c>
      <c r="C86" s="28">
        <v>3600</v>
      </c>
      <c r="D86" s="27">
        <f t="shared" si="12"/>
        <v>558.04785309011856</v>
      </c>
      <c r="E86" s="27">
        <f t="shared" si="9"/>
        <v>3041.9521469098813</v>
      </c>
      <c r="F86" s="27">
        <f t="shared" si="10"/>
        <v>145770.80867712176</v>
      </c>
      <c r="G86" s="29"/>
      <c r="H86" s="27"/>
      <c r="I86" s="27">
        <f t="shared" si="13"/>
        <v>145770.80867712176</v>
      </c>
      <c r="J86" s="27">
        <f t="shared" si="14"/>
        <v>145770.80867712176</v>
      </c>
      <c r="K86" s="18"/>
      <c r="L86" s="18"/>
      <c r="M86" s="18"/>
      <c r="N86" s="18"/>
      <c r="O86" s="18"/>
      <c r="P86" s="18"/>
      <c r="Q86" s="18"/>
      <c r="R86" s="18"/>
    </row>
    <row r="87" spans="1:18" s="2" customFormat="1" ht="14.4" x14ac:dyDescent="0.3">
      <c r="A87" s="45">
        <f t="shared" si="11"/>
        <v>47239</v>
      </c>
      <c r="B87" s="18">
        <v>76</v>
      </c>
      <c r="C87" s="28">
        <v>3600</v>
      </c>
      <c r="D87" s="27">
        <f t="shared" si="12"/>
        <v>546.64053253920656</v>
      </c>
      <c r="E87" s="27">
        <f t="shared" si="9"/>
        <v>3053.3594674607934</v>
      </c>
      <c r="F87" s="27">
        <f t="shared" si="10"/>
        <v>142717.44920966096</v>
      </c>
      <c r="G87" s="29"/>
      <c r="H87" s="27"/>
      <c r="I87" s="27">
        <f t="shared" si="13"/>
        <v>142717.44920966096</v>
      </c>
      <c r="J87" s="27">
        <f t="shared" si="14"/>
        <v>142717.44920966096</v>
      </c>
      <c r="K87" s="18"/>
      <c r="L87" s="18"/>
      <c r="M87" s="18"/>
      <c r="N87" s="18"/>
      <c r="O87" s="18"/>
      <c r="P87" s="18"/>
      <c r="Q87" s="18"/>
      <c r="R87" s="18"/>
    </row>
    <row r="88" spans="1:18" s="2" customFormat="1" ht="14.4" x14ac:dyDescent="0.3">
      <c r="A88" s="45">
        <f t="shared" si="11"/>
        <v>47270</v>
      </c>
      <c r="B88" s="18">
        <v>77</v>
      </c>
      <c r="C88" s="28">
        <v>3600</v>
      </c>
      <c r="D88" s="27">
        <f t="shared" si="12"/>
        <v>535.19043453622862</v>
      </c>
      <c r="E88" s="27">
        <f t="shared" ref="E88:E119" si="15">+C88-D88</f>
        <v>3064.8095654637714</v>
      </c>
      <c r="F88" s="27">
        <f t="shared" si="10"/>
        <v>139652.63964419719</v>
      </c>
      <c r="G88" s="29"/>
      <c r="H88" s="27"/>
      <c r="I88" s="27">
        <f t="shared" si="13"/>
        <v>139652.63964419719</v>
      </c>
      <c r="J88" s="27">
        <f t="shared" si="14"/>
        <v>139652.63964419719</v>
      </c>
      <c r="K88" s="18"/>
      <c r="L88" s="18"/>
      <c r="M88" s="18"/>
      <c r="N88" s="18"/>
      <c r="O88" s="18"/>
      <c r="P88" s="18"/>
      <c r="Q88" s="18"/>
      <c r="R88" s="18"/>
    </row>
    <row r="89" spans="1:18" s="2" customFormat="1" ht="14.4" x14ac:dyDescent="0.3">
      <c r="A89" s="45">
        <f t="shared" si="11"/>
        <v>47300</v>
      </c>
      <c r="B89" s="18">
        <v>78</v>
      </c>
      <c r="C89" s="28">
        <v>3600</v>
      </c>
      <c r="D89" s="27">
        <f t="shared" si="12"/>
        <v>523.69739866573946</v>
      </c>
      <c r="E89" s="27">
        <f t="shared" si="15"/>
        <v>3076.3026013342605</v>
      </c>
      <c r="F89" s="27">
        <f t="shared" si="10"/>
        <v>136576.33704286293</v>
      </c>
      <c r="G89" s="29"/>
      <c r="H89" s="27"/>
      <c r="I89" s="27">
        <f t="shared" si="13"/>
        <v>136576.33704286293</v>
      </c>
      <c r="J89" s="27">
        <f t="shared" si="14"/>
        <v>136576.33704286293</v>
      </c>
      <c r="K89" s="18"/>
      <c r="L89" s="18"/>
      <c r="M89" s="18"/>
      <c r="N89" s="18"/>
      <c r="O89" s="18"/>
      <c r="P89" s="18"/>
      <c r="Q89" s="18"/>
      <c r="R89" s="18"/>
    </row>
    <row r="90" spans="1:18" s="2" customFormat="1" ht="14.4" x14ac:dyDescent="0.3">
      <c r="A90" s="45">
        <f t="shared" si="11"/>
        <v>47331</v>
      </c>
      <c r="B90" s="18">
        <v>79</v>
      </c>
      <c r="C90" s="28">
        <v>3600</v>
      </c>
      <c r="D90" s="27">
        <f t="shared" si="12"/>
        <v>512.16126391073601</v>
      </c>
      <c r="E90" s="27">
        <f t="shared" si="15"/>
        <v>3087.8387360892639</v>
      </c>
      <c r="F90" s="27">
        <f t="shared" si="10"/>
        <v>133488.49830677366</v>
      </c>
      <c r="G90" s="29"/>
      <c r="H90" s="27"/>
      <c r="I90" s="27">
        <f t="shared" si="13"/>
        <v>133488.49830677366</v>
      </c>
      <c r="J90" s="27">
        <f t="shared" si="14"/>
        <v>133488.49830677366</v>
      </c>
      <c r="K90" s="18"/>
      <c r="L90" s="18"/>
      <c r="M90" s="18"/>
      <c r="N90" s="18"/>
      <c r="O90" s="18"/>
      <c r="P90" s="18"/>
      <c r="Q90" s="18"/>
      <c r="R90" s="18"/>
    </row>
    <row r="91" spans="1:18" s="2" customFormat="1" ht="14.4" x14ac:dyDescent="0.3">
      <c r="A91" s="45">
        <f t="shared" si="11"/>
        <v>47362</v>
      </c>
      <c r="B91" s="18">
        <v>80</v>
      </c>
      <c r="C91" s="28">
        <v>3600</v>
      </c>
      <c r="D91" s="27">
        <f t="shared" si="12"/>
        <v>500.58186865040119</v>
      </c>
      <c r="E91" s="27">
        <f t="shared" si="15"/>
        <v>3099.4181313495988</v>
      </c>
      <c r="F91" s="27">
        <f t="shared" si="10"/>
        <v>130389.08017542405</v>
      </c>
      <c r="G91" s="29"/>
      <c r="H91" s="27"/>
      <c r="I91" s="27">
        <f t="shared" si="13"/>
        <v>130389.08017542405</v>
      </c>
      <c r="J91" s="27">
        <f t="shared" si="14"/>
        <v>130389.08017542405</v>
      </c>
      <c r="K91" s="18"/>
      <c r="L91" s="18"/>
      <c r="M91" s="18"/>
      <c r="N91" s="18"/>
      <c r="O91" s="18"/>
      <c r="P91" s="18"/>
      <c r="Q91" s="18"/>
      <c r="R91" s="18"/>
    </row>
    <row r="92" spans="1:18" s="2" customFormat="1" ht="14.4" x14ac:dyDescent="0.3">
      <c r="A92" s="45">
        <f t="shared" si="11"/>
        <v>47392</v>
      </c>
      <c r="B92" s="18">
        <v>81</v>
      </c>
      <c r="C92" s="28">
        <v>3600</v>
      </c>
      <c r="D92" s="27">
        <f t="shared" si="12"/>
        <v>488.95905065784018</v>
      </c>
      <c r="E92" s="27">
        <f t="shared" si="15"/>
        <v>3111.0409493421598</v>
      </c>
      <c r="F92" s="27">
        <f t="shared" si="10"/>
        <v>127278.03922608189</v>
      </c>
      <c r="G92" s="29"/>
      <c r="H92" s="27"/>
      <c r="I92" s="27">
        <f t="shared" si="13"/>
        <v>127278.03922608189</v>
      </c>
      <c r="J92" s="27">
        <f t="shared" si="14"/>
        <v>127278.03922608189</v>
      </c>
      <c r="K92" s="18"/>
      <c r="L92" s="18"/>
      <c r="M92" s="18"/>
      <c r="N92" s="18"/>
      <c r="O92" s="18"/>
      <c r="P92" s="18"/>
      <c r="Q92" s="18"/>
      <c r="R92" s="18"/>
    </row>
    <row r="93" spans="1:18" s="2" customFormat="1" ht="14.4" x14ac:dyDescent="0.3">
      <c r="A93" s="45">
        <f t="shared" si="11"/>
        <v>47423</v>
      </c>
      <c r="B93" s="18">
        <v>82</v>
      </c>
      <c r="C93" s="28">
        <v>3600</v>
      </c>
      <c r="D93" s="27">
        <f t="shared" si="12"/>
        <v>477.29264709780705</v>
      </c>
      <c r="E93" s="27">
        <f t="shared" si="15"/>
        <v>3122.7073529021927</v>
      </c>
      <c r="F93" s="27">
        <f t="shared" si="10"/>
        <v>124155.3318731797</v>
      </c>
      <c r="G93" s="29"/>
      <c r="H93" s="27"/>
      <c r="I93" s="27">
        <f t="shared" si="13"/>
        <v>124155.3318731797</v>
      </c>
      <c r="J93" s="27">
        <f t="shared" si="14"/>
        <v>124155.3318731797</v>
      </c>
      <c r="K93" s="18"/>
      <c r="L93" s="18"/>
      <c r="M93" s="18"/>
      <c r="N93" s="18"/>
      <c r="O93" s="18"/>
      <c r="P93" s="18"/>
      <c r="Q93" s="18"/>
      <c r="R93" s="18"/>
    </row>
    <row r="94" spans="1:18" s="2" customFormat="1" ht="14.4" x14ac:dyDescent="0.3">
      <c r="A94" s="45">
        <f t="shared" si="11"/>
        <v>47453</v>
      </c>
      <c r="B94" s="18">
        <v>83</v>
      </c>
      <c r="C94" s="28">
        <v>3600</v>
      </c>
      <c r="D94" s="27">
        <f t="shared" si="12"/>
        <v>465.58249452442385</v>
      </c>
      <c r="E94" s="27">
        <f t="shared" si="15"/>
        <v>3134.417505475576</v>
      </c>
      <c r="F94" s="27">
        <f t="shared" si="10"/>
        <v>121020.91436770413</v>
      </c>
      <c r="G94" s="29"/>
      <c r="H94" s="27"/>
      <c r="I94" s="27">
        <f t="shared" si="13"/>
        <v>121020.91436770413</v>
      </c>
      <c r="J94" s="27">
        <f t="shared" si="14"/>
        <v>121020.91436770413</v>
      </c>
      <c r="K94" s="18"/>
      <c r="L94" s="18"/>
      <c r="M94" s="18"/>
      <c r="N94" s="18"/>
      <c r="O94" s="18"/>
      <c r="P94" s="18"/>
      <c r="Q94" s="18"/>
      <c r="R94" s="18"/>
    </row>
    <row r="95" spans="1:18" s="2" customFormat="1" ht="14.4" x14ac:dyDescent="0.3">
      <c r="A95" s="45">
        <f t="shared" si="11"/>
        <v>47484</v>
      </c>
      <c r="B95" s="18">
        <v>84</v>
      </c>
      <c r="C95" s="28">
        <v>3600</v>
      </c>
      <c r="D95" s="27">
        <f t="shared" si="12"/>
        <v>453.82842887889046</v>
      </c>
      <c r="E95" s="27">
        <f t="shared" si="15"/>
        <v>3146.1715711211095</v>
      </c>
      <c r="F95" s="27">
        <f t="shared" si="10"/>
        <v>117874.74279658301</v>
      </c>
      <c r="G95" s="29"/>
      <c r="H95" s="27"/>
      <c r="I95" s="27">
        <f t="shared" si="13"/>
        <v>117874.74279658301</v>
      </c>
      <c r="J95" s="27">
        <f t="shared" si="14"/>
        <v>117874.74279658301</v>
      </c>
      <c r="K95" s="18"/>
      <c r="L95" s="18"/>
      <c r="M95" s="18"/>
      <c r="N95" s="18"/>
      <c r="O95" s="18"/>
      <c r="P95" s="18"/>
      <c r="Q95" s="18"/>
      <c r="R95" s="18"/>
    </row>
    <row r="96" spans="1:18" s="2" customFormat="1" ht="14.4" x14ac:dyDescent="0.3">
      <c r="A96" s="45">
        <f t="shared" si="11"/>
        <v>47515</v>
      </c>
      <c r="B96" s="18">
        <v>85</v>
      </c>
      <c r="C96" s="28">
        <v>3600</v>
      </c>
      <c r="D96" s="27">
        <f>+F95*$D$5</f>
        <v>442.03028548718629</v>
      </c>
      <c r="E96" s="27">
        <f t="shared" si="15"/>
        <v>3157.9697145128139</v>
      </c>
      <c r="F96" s="27">
        <f t="shared" si="10"/>
        <v>114716.7730820702</v>
      </c>
      <c r="G96" s="29"/>
      <c r="H96" s="27"/>
      <c r="I96" s="27">
        <f t="shared" si="13"/>
        <v>114716.7730820702</v>
      </c>
      <c r="J96" s="27">
        <f t="shared" si="14"/>
        <v>114716.7730820702</v>
      </c>
      <c r="K96" s="18"/>
      <c r="L96" s="18"/>
      <c r="M96" s="18"/>
      <c r="N96" s="18"/>
      <c r="O96" s="18"/>
      <c r="P96" s="18"/>
      <c r="Q96" s="18"/>
      <c r="R96" s="18"/>
    </row>
    <row r="97" spans="1:18" s="2" customFormat="1" ht="14.4" x14ac:dyDescent="0.3">
      <c r="A97" s="45">
        <f t="shared" si="11"/>
        <v>47543</v>
      </c>
      <c r="B97" s="18">
        <v>86</v>
      </c>
      <c r="C97" s="28">
        <v>3600</v>
      </c>
      <c r="D97" s="27">
        <f t="shared" si="12"/>
        <v>430.18789905776322</v>
      </c>
      <c r="E97" s="27">
        <f t="shared" si="15"/>
        <v>3169.8121009422366</v>
      </c>
      <c r="F97" s="27">
        <f t="shared" si="10"/>
        <v>111546.96098112797</v>
      </c>
      <c r="G97" s="29"/>
      <c r="H97" s="27"/>
      <c r="I97" s="27">
        <f t="shared" si="13"/>
        <v>111546.96098112797</v>
      </c>
      <c r="J97" s="27">
        <f t="shared" si="14"/>
        <v>111546.96098112797</v>
      </c>
      <c r="K97" s="18"/>
      <c r="L97" s="18"/>
      <c r="M97" s="18"/>
      <c r="N97" s="18"/>
      <c r="O97" s="18"/>
      <c r="P97" s="18"/>
      <c r="Q97" s="18"/>
      <c r="R97" s="18"/>
    </row>
    <row r="98" spans="1:18" s="2" customFormat="1" ht="14.4" x14ac:dyDescent="0.3">
      <c r="A98" s="45">
        <f t="shared" si="11"/>
        <v>47574</v>
      </c>
      <c r="B98" s="18">
        <v>87</v>
      </c>
      <c r="C98" s="28">
        <v>3600</v>
      </c>
      <c r="D98" s="27">
        <f t="shared" si="12"/>
        <v>418.30110367922987</v>
      </c>
      <c r="E98" s="27">
        <f t="shared" si="15"/>
        <v>3181.69889632077</v>
      </c>
      <c r="F98" s="27">
        <f t="shared" si="10"/>
        <v>108365.2620848072</v>
      </c>
      <c r="G98" s="29"/>
      <c r="H98" s="27"/>
      <c r="I98" s="27">
        <f t="shared" si="13"/>
        <v>108365.2620848072</v>
      </c>
      <c r="J98" s="27">
        <f t="shared" si="14"/>
        <v>108365.2620848072</v>
      </c>
      <c r="K98" s="18"/>
      <c r="L98" s="18"/>
      <c r="M98" s="18"/>
      <c r="N98" s="18"/>
      <c r="O98" s="18"/>
      <c r="P98" s="18"/>
      <c r="Q98" s="18"/>
      <c r="R98" s="18"/>
    </row>
    <row r="99" spans="1:18" s="2" customFormat="1" ht="14.4" x14ac:dyDescent="0.3">
      <c r="A99" s="45">
        <f t="shared" si="11"/>
        <v>47604</v>
      </c>
      <c r="B99" s="18">
        <v>88</v>
      </c>
      <c r="C99" s="28">
        <v>3600</v>
      </c>
      <c r="D99" s="27">
        <f t="shared" si="12"/>
        <v>406.36973281802699</v>
      </c>
      <c r="E99" s="27">
        <f t="shared" si="15"/>
        <v>3193.6302671819731</v>
      </c>
      <c r="F99" s="27">
        <f t="shared" si="10"/>
        <v>105171.63181762522</v>
      </c>
      <c r="G99" s="29"/>
      <c r="H99" s="27"/>
      <c r="I99" s="27">
        <f t="shared" si="13"/>
        <v>105171.63181762522</v>
      </c>
      <c r="J99" s="27">
        <f t="shared" si="14"/>
        <v>105171.63181762522</v>
      </c>
      <c r="K99" s="18"/>
      <c r="L99" s="18"/>
      <c r="M99" s="18"/>
      <c r="N99" s="18"/>
      <c r="O99" s="18"/>
      <c r="P99" s="18"/>
      <c r="Q99" s="18"/>
      <c r="R99" s="18"/>
    </row>
    <row r="100" spans="1:18" s="2" customFormat="1" ht="14.4" x14ac:dyDescent="0.3">
      <c r="A100" s="45">
        <f t="shared" si="11"/>
        <v>47635</v>
      </c>
      <c r="B100" s="18">
        <v>89</v>
      </c>
      <c r="C100" s="28">
        <v>3600</v>
      </c>
      <c r="D100" s="27">
        <f t="shared" si="12"/>
        <v>394.3936193160946</v>
      </c>
      <c r="E100" s="27">
        <f t="shared" si="15"/>
        <v>3205.6063806839056</v>
      </c>
      <c r="F100" s="27">
        <f t="shared" si="10"/>
        <v>101966.02543694132</v>
      </c>
      <c r="G100" s="29"/>
      <c r="H100" s="27"/>
      <c r="I100" s="27">
        <f t="shared" si="13"/>
        <v>101966.02543694132</v>
      </c>
      <c r="J100" s="27">
        <f t="shared" si="14"/>
        <v>101966.02543694132</v>
      </c>
      <c r="K100" s="18"/>
      <c r="L100" s="18"/>
      <c r="M100" s="18"/>
      <c r="N100" s="18"/>
      <c r="O100" s="18"/>
      <c r="P100" s="18"/>
      <c r="Q100" s="18"/>
      <c r="R100" s="18"/>
    </row>
    <row r="101" spans="1:18" s="2" customFormat="1" ht="14.4" x14ac:dyDescent="0.3">
      <c r="A101" s="45">
        <f t="shared" si="11"/>
        <v>47665</v>
      </c>
      <c r="B101" s="18">
        <v>90</v>
      </c>
      <c r="C101" s="28">
        <v>3600</v>
      </c>
      <c r="D101" s="27">
        <f t="shared" si="12"/>
        <v>382.37259538852993</v>
      </c>
      <c r="E101" s="27">
        <f t="shared" si="15"/>
        <v>3217.62740461147</v>
      </c>
      <c r="F101" s="27">
        <f t="shared" si="10"/>
        <v>98748.398032329846</v>
      </c>
      <c r="G101" s="29"/>
      <c r="H101" s="27"/>
      <c r="I101" s="27">
        <f t="shared" si="13"/>
        <v>98748.398032329846</v>
      </c>
      <c r="J101" s="27">
        <f t="shared" si="14"/>
        <v>98748.398032329846</v>
      </c>
      <c r="K101" s="18"/>
      <c r="L101" s="18"/>
      <c r="M101" s="18"/>
      <c r="N101" s="18"/>
      <c r="O101" s="18"/>
      <c r="P101" s="18"/>
      <c r="Q101" s="18"/>
      <c r="R101" s="18"/>
    </row>
    <row r="102" spans="1:18" s="2" customFormat="1" ht="14.4" x14ac:dyDescent="0.3">
      <c r="A102" s="45">
        <f t="shared" si="11"/>
        <v>47696</v>
      </c>
      <c r="B102" s="18">
        <v>91</v>
      </c>
      <c r="C102" s="28">
        <v>3600</v>
      </c>
      <c r="D102" s="27">
        <f t="shared" si="12"/>
        <v>370.30649262123688</v>
      </c>
      <c r="E102" s="27">
        <f t="shared" si="15"/>
        <v>3229.6935073787631</v>
      </c>
      <c r="F102" s="27">
        <f t="shared" si="10"/>
        <v>95518.704524951085</v>
      </c>
      <c r="G102" s="29"/>
      <c r="H102" s="27"/>
      <c r="I102" s="27">
        <f t="shared" si="13"/>
        <v>95518.704524951085</v>
      </c>
      <c r="J102" s="27">
        <f t="shared" si="14"/>
        <v>95518.704524951085</v>
      </c>
      <c r="K102" s="18"/>
      <c r="L102" s="18"/>
      <c r="M102" s="18"/>
      <c r="N102" s="18"/>
      <c r="O102" s="18"/>
      <c r="P102" s="18"/>
      <c r="Q102" s="18"/>
      <c r="R102" s="18"/>
    </row>
    <row r="103" spans="1:18" s="2" customFormat="1" ht="14.4" x14ac:dyDescent="0.3">
      <c r="A103" s="45">
        <f t="shared" si="11"/>
        <v>47727</v>
      </c>
      <c r="B103" s="18">
        <v>92</v>
      </c>
      <c r="C103" s="28">
        <v>3600</v>
      </c>
      <c r="D103" s="27">
        <f t="shared" si="12"/>
        <v>358.19514196856653</v>
      </c>
      <c r="E103" s="27">
        <f t="shared" si="15"/>
        <v>3241.8048580314335</v>
      </c>
      <c r="F103" s="27">
        <f t="shared" si="10"/>
        <v>92276.899666919649</v>
      </c>
      <c r="G103" s="29"/>
      <c r="H103" s="27"/>
      <c r="I103" s="27">
        <f t="shared" si="13"/>
        <v>92276.899666919649</v>
      </c>
      <c r="J103" s="27">
        <f t="shared" si="14"/>
        <v>92276.899666919649</v>
      </c>
      <c r="K103" s="18"/>
      <c r="L103" s="18"/>
      <c r="M103" s="18"/>
      <c r="N103" s="18"/>
      <c r="O103" s="18"/>
      <c r="P103" s="18"/>
      <c r="Q103" s="18"/>
      <c r="R103" s="18"/>
    </row>
    <row r="104" spans="1:18" s="2" customFormat="1" ht="14.4" x14ac:dyDescent="0.3">
      <c r="A104" s="45">
        <f t="shared" si="11"/>
        <v>47757</v>
      </c>
      <c r="B104" s="18">
        <v>93</v>
      </c>
      <c r="C104" s="28">
        <v>3600</v>
      </c>
      <c r="D104" s="27">
        <f t="shared" si="12"/>
        <v>346.03837375094867</v>
      </c>
      <c r="E104" s="27">
        <f t="shared" si="15"/>
        <v>3253.9616262490513</v>
      </c>
      <c r="F104" s="27">
        <f t="shared" si="10"/>
        <v>89022.938040670604</v>
      </c>
      <c r="G104" s="29"/>
      <c r="H104" s="27"/>
      <c r="I104" s="27">
        <f t="shared" si="13"/>
        <v>89022.938040670604</v>
      </c>
      <c r="J104" s="27">
        <f t="shared" si="14"/>
        <v>89022.938040670604</v>
      </c>
      <c r="K104" s="18"/>
      <c r="L104" s="18"/>
      <c r="M104" s="18"/>
      <c r="N104" s="18"/>
      <c r="O104" s="18"/>
      <c r="P104" s="18"/>
      <c r="Q104" s="18"/>
      <c r="R104" s="18"/>
    </row>
    <row r="105" spans="1:18" s="2" customFormat="1" ht="14.4" x14ac:dyDescent="0.3">
      <c r="A105" s="45">
        <f t="shared" si="11"/>
        <v>47788</v>
      </c>
      <c r="B105" s="18">
        <v>94</v>
      </c>
      <c r="C105" s="28">
        <v>3600</v>
      </c>
      <c r="D105" s="27">
        <f t="shared" si="12"/>
        <v>333.83601765251473</v>
      </c>
      <c r="E105" s="27">
        <f t="shared" si="15"/>
        <v>3266.1639823474852</v>
      </c>
      <c r="F105" s="27">
        <f t="shared" si="10"/>
        <v>85756.774058323121</v>
      </c>
      <c r="G105" s="29"/>
      <c r="H105" s="27"/>
      <c r="I105" s="27">
        <f t="shared" si="13"/>
        <v>85756.774058323121</v>
      </c>
      <c r="J105" s="27">
        <f t="shared" si="14"/>
        <v>85756.774058323121</v>
      </c>
      <c r="K105" s="18"/>
      <c r="L105" s="18"/>
      <c r="M105" s="18"/>
      <c r="N105" s="18"/>
      <c r="O105" s="18"/>
      <c r="P105" s="18"/>
      <c r="Q105" s="18"/>
      <c r="R105" s="18"/>
    </row>
    <row r="106" spans="1:18" s="2" customFormat="1" ht="14.4" x14ac:dyDescent="0.3">
      <c r="A106" s="45">
        <f t="shared" si="11"/>
        <v>47818</v>
      </c>
      <c r="B106" s="18">
        <v>95</v>
      </c>
      <c r="C106" s="28">
        <v>3600</v>
      </c>
      <c r="D106" s="27">
        <f t="shared" si="12"/>
        <v>321.58790271871169</v>
      </c>
      <c r="E106" s="27">
        <f t="shared" si="15"/>
        <v>3278.4120972812884</v>
      </c>
      <c r="F106" s="27">
        <f t="shared" si="10"/>
        <v>82478.361961041839</v>
      </c>
      <c r="G106" s="29"/>
      <c r="H106" s="27"/>
      <c r="I106" s="27">
        <f t="shared" si="13"/>
        <v>82478.361961041839</v>
      </c>
      <c r="J106" s="27">
        <f t="shared" si="14"/>
        <v>82478.361961041839</v>
      </c>
      <c r="K106" s="18"/>
      <c r="L106" s="18"/>
      <c r="M106" s="18"/>
      <c r="N106" s="18"/>
      <c r="O106" s="18"/>
      <c r="P106" s="18"/>
      <c r="Q106" s="18"/>
      <c r="R106" s="18"/>
    </row>
    <row r="107" spans="1:18" s="2" customFormat="1" ht="14.4" x14ac:dyDescent="0.3">
      <c r="A107" s="45">
        <f t="shared" si="11"/>
        <v>47849</v>
      </c>
      <c r="B107" s="18">
        <v>96</v>
      </c>
      <c r="C107" s="28">
        <v>3600</v>
      </c>
      <c r="D107" s="27">
        <f t="shared" si="12"/>
        <v>309.2938573539069</v>
      </c>
      <c r="E107" s="27">
        <f t="shared" si="15"/>
        <v>3290.7061426460932</v>
      </c>
      <c r="F107" s="27">
        <f t="shared" si="10"/>
        <v>79187.655818395753</v>
      </c>
      <c r="G107" s="29"/>
      <c r="H107" s="27"/>
      <c r="I107" s="27">
        <f t="shared" si="13"/>
        <v>79187.655818395753</v>
      </c>
      <c r="J107" s="27">
        <f t="shared" si="14"/>
        <v>79187.655818395753</v>
      </c>
      <c r="K107" s="18"/>
      <c r="L107" s="18"/>
      <c r="M107" s="18"/>
      <c r="N107" s="18"/>
      <c r="O107" s="18"/>
      <c r="P107" s="18"/>
      <c r="Q107" s="18"/>
      <c r="R107" s="18"/>
    </row>
    <row r="108" spans="1:18" s="2" customFormat="1" ht="14.4" x14ac:dyDescent="0.3">
      <c r="A108" s="45">
        <f t="shared" si="11"/>
        <v>47880</v>
      </c>
      <c r="B108" s="18">
        <v>97</v>
      </c>
      <c r="C108" s="28">
        <v>3600</v>
      </c>
      <c r="D108" s="27">
        <f t="shared" si="12"/>
        <v>296.95370931898407</v>
      </c>
      <c r="E108" s="27">
        <f t="shared" si="15"/>
        <v>3303.0462906810158</v>
      </c>
      <c r="F108" s="27">
        <f t="shared" ref="F108:F130" si="16">+D108+F107-C108</f>
        <v>75884.60952771474</v>
      </c>
      <c r="G108" s="29"/>
      <c r="H108" s="27"/>
      <c r="I108" s="27">
        <f t="shared" si="13"/>
        <v>75884.60952771474</v>
      </c>
      <c r="J108" s="27">
        <f t="shared" si="14"/>
        <v>75884.60952771474</v>
      </c>
      <c r="K108" s="18"/>
      <c r="L108" s="18"/>
      <c r="M108" s="18"/>
      <c r="N108" s="18"/>
      <c r="O108" s="18"/>
      <c r="P108" s="18"/>
      <c r="Q108" s="18"/>
      <c r="R108" s="18"/>
    </row>
    <row r="109" spans="1:18" s="2" customFormat="1" ht="14.4" x14ac:dyDescent="0.3">
      <c r="A109" s="45">
        <f t="shared" si="11"/>
        <v>47908</v>
      </c>
      <c r="B109" s="18">
        <v>98</v>
      </c>
      <c r="C109" s="28">
        <v>3600</v>
      </c>
      <c r="D109" s="27">
        <f t="shared" si="12"/>
        <v>284.56728572893024</v>
      </c>
      <c r="E109" s="27">
        <f t="shared" si="15"/>
        <v>3315.4327142710699</v>
      </c>
      <c r="F109" s="27">
        <f t="shared" si="16"/>
        <v>72569.176813443672</v>
      </c>
      <c r="G109" s="29"/>
      <c r="H109" s="27"/>
      <c r="I109" s="27">
        <f t="shared" si="13"/>
        <v>72569.176813443672</v>
      </c>
      <c r="J109" s="27">
        <f t="shared" si="14"/>
        <v>72569.176813443672</v>
      </c>
      <c r="K109" s="18"/>
      <c r="L109" s="18"/>
      <c r="M109" s="18"/>
      <c r="N109" s="18"/>
      <c r="O109" s="18"/>
      <c r="P109" s="18"/>
      <c r="Q109" s="18"/>
      <c r="R109" s="18"/>
    </row>
    <row r="110" spans="1:18" s="2" customFormat="1" ht="14.4" x14ac:dyDescent="0.3">
      <c r="A110" s="45">
        <f t="shared" si="11"/>
        <v>47939</v>
      </c>
      <c r="B110" s="18">
        <v>99</v>
      </c>
      <c r="C110" s="28">
        <v>3600</v>
      </c>
      <c r="D110" s="27">
        <f t="shared" si="12"/>
        <v>272.13441305041374</v>
      </c>
      <c r="E110" s="27">
        <f t="shared" si="15"/>
        <v>3327.865586949586</v>
      </c>
      <c r="F110" s="27">
        <f t="shared" si="16"/>
        <v>69241.311226494086</v>
      </c>
      <c r="G110" s="29"/>
      <c r="H110" s="27"/>
      <c r="I110" s="27">
        <f t="shared" si="13"/>
        <v>69241.311226494086</v>
      </c>
      <c r="J110" s="27">
        <f t="shared" si="14"/>
        <v>69241.311226494086</v>
      </c>
      <c r="K110" s="18"/>
      <c r="L110" s="18"/>
      <c r="M110" s="18"/>
      <c r="N110" s="18"/>
      <c r="O110" s="18"/>
      <c r="P110" s="18"/>
      <c r="Q110" s="18"/>
      <c r="R110" s="18"/>
    </row>
    <row r="111" spans="1:18" s="2" customFormat="1" ht="14.4" x14ac:dyDescent="0.3">
      <c r="A111" s="45">
        <f t="shared" si="11"/>
        <v>47969</v>
      </c>
      <c r="B111" s="18">
        <v>100</v>
      </c>
      <c r="C111" s="28">
        <v>3600</v>
      </c>
      <c r="D111" s="27">
        <f t="shared" si="12"/>
        <v>259.65491709935282</v>
      </c>
      <c r="E111" s="27">
        <f t="shared" si="15"/>
        <v>3340.345082900647</v>
      </c>
      <c r="F111" s="27">
        <f t="shared" si="16"/>
        <v>65900.966143593439</v>
      </c>
      <c r="G111" s="29"/>
      <c r="H111" s="27"/>
      <c r="I111" s="27">
        <f t="shared" si="13"/>
        <v>65900.966143593439</v>
      </c>
      <c r="J111" s="27">
        <f t="shared" si="14"/>
        <v>65900.966143593439</v>
      </c>
      <c r="K111" s="18"/>
      <c r="L111" s="18"/>
      <c r="M111" s="18"/>
      <c r="N111" s="18"/>
      <c r="O111" s="18"/>
      <c r="P111" s="18"/>
      <c r="Q111" s="18"/>
      <c r="R111" s="18"/>
    </row>
    <row r="112" spans="1:18" s="2" customFormat="1" ht="14.4" x14ac:dyDescent="0.3">
      <c r="A112" s="45">
        <f t="shared" si="11"/>
        <v>48000</v>
      </c>
      <c r="B112" s="18">
        <v>101</v>
      </c>
      <c r="C112" s="28">
        <v>3600</v>
      </c>
      <c r="D112" s="27">
        <f t="shared" si="12"/>
        <v>247.12862303847538</v>
      </c>
      <c r="E112" s="27">
        <f t="shared" si="15"/>
        <v>3352.8713769615247</v>
      </c>
      <c r="F112" s="27">
        <f t="shared" si="16"/>
        <v>62548.094766631912</v>
      </c>
      <c r="G112" s="29"/>
      <c r="H112" s="27"/>
      <c r="I112" s="27">
        <f t="shared" si="13"/>
        <v>62548.094766631912</v>
      </c>
      <c r="J112" s="27">
        <f t="shared" si="14"/>
        <v>62548.094766631912</v>
      </c>
      <c r="K112" s="18"/>
      <c r="L112" s="18"/>
      <c r="M112" s="18"/>
      <c r="N112" s="18"/>
      <c r="O112" s="18"/>
      <c r="P112" s="18"/>
      <c r="Q112" s="18"/>
      <c r="R112" s="18"/>
    </row>
    <row r="113" spans="1:18" s="2" customFormat="1" ht="14.4" x14ac:dyDescent="0.3">
      <c r="A113" s="45">
        <f t="shared" si="11"/>
        <v>48030</v>
      </c>
      <c r="B113" s="18">
        <v>102</v>
      </c>
      <c r="C113" s="28">
        <v>3600</v>
      </c>
      <c r="D113" s="27">
        <f t="shared" si="12"/>
        <v>234.55535537486966</v>
      </c>
      <c r="E113" s="27">
        <f t="shared" si="15"/>
        <v>3365.4446446251304</v>
      </c>
      <c r="F113" s="27">
        <f t="shared" si="16"/>
        <v>59182.65012200678</v>
      </c>
      <c r="G113" s="29"/>
      <c r="H113" s="27"/>
      <c r="I113" s="27">
        <f t="shared" si="13"/>
        <v>59182.65012200678</v>
      </c>
      <c r="J113" s="27">
        <f t="shared" si="14"/>
        <v>59182.65012200678</v>
      </c>
      <c r="K113" s="18"/>
      <c r="L113" s="18"/>
      <c r="M113" s="18"/>
      <c r="N113" s="18"/>
      <c r="O113" s="18"/>
      <c r="P113" s="18"/>
      <c r="Q113" s="18"/>
      <c r="R113" s="18"/>
    </row>
    <row r="114" spans="1:18" s="2" customFormat="1" ht="14.4" x14ac:dyDescent="0.3">
      <c r="A114" s="45">
        <f t="shared" si="11"/>
        <v>48061</v>
      </c>
      <c r="B114" s="18">
        <v>103</v>
      </c>
      <c r="C114" s="28">
        <v>3600</v>
      </c>
      <c r="D114" s="27">
        <f t="shared" si="12"/>
        <v>221.93493795752542</v>
      </c>
      <c r="E114" s="27">
        <f t="shared" si="15"/>
        <v>3378.0650620424744</v>
      </c>
      <c r="F114" s="27">
        <f t="shared" si="16"/>
        <v>55804.585059964309</v>
      </c>
      <c r="G114" s="29"/>
      <c r="H114" s="27"/>
      <c r="I114" s="27">
        <f t="shared" si="13"/>
        <v>55804.585059964309</v>
      </c>
      <c r="J114" s="27">
        <f t="shared" si="14"/>
        <v>55804.585059964309</v>
      </c>
      <c r="K114" s="18"/>
      <c r="L114" s="18"/>
      <c r="M114" s="18"/>
      <c r="N114" s="18"/>
      <c r="O114" s="18"/>
      <c r="P114" s="18"/>
      <c r="Q114" s="18"/>
      <c r="R114" s="18"/>
    </row>
    <row r="115" spans="1:18" s="2" customFormat="1" ht="14.4" x14ac:dyDescent="0.3">
      <c r="A115" s="45">
        <f t="shared" si="11"/>
        <v>48092</v>
      </c>
      <c r="B115" s="18">
        <v>104</v>
      </c>
      <c r="C115" s="28">
        <v>3600</v>
      </c>
      <c r="D115" s="27">
        <f t="shared" si="12"/>
        <v>209.26719397486616</v>
      </c>
      <c r="E115" s="27">
        <f t="shared" si="15"/>
        <v>3390.7328060251339</v>
      </c>
      <c r="F115" s="27">
        <f t="shared" si="16"/>
        <v>52413.852253939178</v>
      </c>
      <c r="G115" s="29"/>
      <c r="H115" s="27"/>
      <c r="I115" s="27">
        <f t="shared" si="13"/>
        <v>52413.852253939178</v>
      </c>
      <c r="J115" s="27">
        <f t="shared" si="14"/>
        <v>52413.852253939178</v>
      </c>
      <c r="K115" s="18"/>
      <c r="L115" s="18"/>
      <c r="M115" s="18"/>
      <c r="N115" s="18"/>
      <c r="O115" s="18"/>
      <c r="P115" s="18"/>
      <c r="Q115" s="18"/>
      <c r="R115" s="18"/>
    </row>
    <row r="116" spans="1:18" s="2" customFormat="1" ht="14.4" x14ac:dyDescent="0.3">
      <c r="A116" s="45">
        <f t="shared" si="11"/>
        <v>48122</v>
      </c>
      <c r="B116" s="18">
        <v>105</v>
      </c>
      <c r="C116" s="28">
        <v>3600</v>
      </c>
      <c r="D116" s="27">
        <f t="shared" si="12"/>
        <v>196.55194595227192</v>
      </c>
      <c r="E116" s="27">
        <f t="shared" si="15"/>
        <v>3403.448054047728</v>
      </c>
      <c r="F116" s="27">
        <f t="shared" si="16"/>
        <v>49010.404199891447</v>
      </c>
      <c r="G116" s="29"/>
      <c r="H116" s="27"/>
      <c r="I116" s="27">
        <f t="shared" si="13"/>
        <v>49010.404199891447</v>
      </c>
      <c r="J116" s="27">
        <f t="shared" si="14"/>
        <v>49010.404199891447</v>
      </c>
      <c r="K116" s="18"/>
      <c r="L116" s="18"/>
      <c r="M116" s="18"/>
      <c r="N116" s="18"/>
      <c r="O116" s="18"/>
      <c r="P116" s="18"/>
      <c r="Q116" s="18"/>
      <c r="R116" s="18"/>
    </row>
    <row r="117" spans="1:18" s="2" customFormat="1" ht="14.4" x14ac:dyDescent="0.3">
      <c r="A117" s="45">
        <f t="shared" si="11"/>
        <v>48153</v>
      </c>
      <c r="B117" s="18">
        <v>106</v>
      </c>
      <c r="C117" s="28">
        <v>3600</v>
      </c>
      <c r="D117" s="27">
        <f t="shared" si="12"/>
        <v>183.78901574959292</v>
      </c>
      <c r="E117" s="27">
        <f t="shared" si="15"/>
        <v>3416.2109842504069</v>
      </c>
      <c r="F117" s="27">
        <f t="shared" si="16"/>
        <v>45594.19321564104</v>
      </c>
      <c r="G117" s="29"/>
      <c r="H117" s="27"/>
      <c r="I117" s="27">
        <f t="shared" si="13"/>
        <v>45594.19321564104</v>
      </c>
      <c r="J117" s="27">
        <f t="shared" si="14"/>
        <v>45594.19321564104</v>
      </c>
      <c r="K117" s="18"/>
      <c r="L117" s="18"/>
      <c r="M117" s="18"/>
      <c r="N117" s="18"/>
      <c r="O117" s="18"/>
      <c r="P117" s="18"/>
      <c r="Q117" s="18"/>
      <c r="R117" s="18"/>
    </row>
    <row r="118" spans="1:18" s="2" customFormat="1" ht="14.4" x14ac:dyDescent="0.3">
      <c r="A118" s="45">
        <f t="shared" si="11"/>
        <v>48183</v>
      </c>
      <c r="B118" s="18">
        <v>107</v>
      </c>
      <c r="C118" s="28">
        <v>3600</v>
      </c>
      <c r="D118" s="27">
        <f t="shared" si="12"/>
        <v>170.97822455865389</v>
      </c>
      <c r="E118" s="27">
        <f t="shared" si="15"/>
        <v>3429.0217754413461</v>
      </c>
      <c r="F118" s="27">
        <f t="shared" si="16"/>
        <v>42165.171440199694</v>
      </c>
      <c r="G118" s="29"/>
      <c r="H118" s="27"/>
      <c r="I118" s="27">
        <f t="shared" si="13"/>
        <v>42165.171440199694</v>
      </c>
      <c r="J118" s="27">
        <f t="shared" si="14"/>
        <v>42165.171440199694</v>
      </c>
      <c r="K118" s="18"/>
      <c r="L118" s="18"/>
      <c r="M118" s="18"/>
      <c r="N118" s="18"/>
      <c r="O118" s="18"/>
      <c r="P118" s="18"/>
      <c r="Q118" s="18"/>
      <c r="R118" s="18"/>
    </row>
    <row r="119" spans="1:18" s="2" customFormat="1" ht="14.4" x14ac:dyDescent="0.3">
      <c r="A119" s="45">
        <f t="shared" si="11"/>
        <v>48214</v>
      </c>
      <c r="B119" s="18">
        <v>108</v>
      </c>
      <c r="C119" s="28">
        <v>3600</v>
      </c>
      <c r="D119" s="27">
        <f t="shared" si="12"/>
        <v>158.11939290074884</v>
      </c>
      <c r="E119" s="27">
        <f t="shared" si="15"/>
        <v>3441.8806070992514</v>
      </c>
      <c r="F119" s="27">
        <f t="shared" si="16"/>
        <v>38723.290833100444</v>
      </c>
      <c r="G119" s="29"/>
      <c r="H119" s="27"/>
      <c r="I119" s="27">
        <f t="shared" si="13"/>
        <v>38723.290833100444</v>
      </c>
      <c r="J119" s="27">
        <f t="shared" si="14"/>
        <v>38723.290833100444</v>
      </c>
      <c r="K119" s="18"/>
      <c r="L119" s="18"/>
      <c r="M119" s="18"/>
      <c r="N119" s="18"/>
      <c r="O119" s="18"/>
      <c r="P119" s="18"/>
      <c r="Q119" s="18"/>
      <c r="R119" s="18"/>
    </row>
    <row r="120" spans="1:18" s="2" customFormat="1" ht="14.4" x14ac:dyDescent="0.3">
      <c r="A120" s="45">
        <f t="shared" si="11"/>
        <v>48245</v>
      </c>
      <c r="B120" s="18">
        <v>109</v>
      </c>
      <c r="C120" s="28">
        <v>3600</v>
      </c>
      <c r="D120" s="27">
        <f t="shared" si="12"/>
        <v>145.21234062412665</v>
      </c>
      <c r="E120" s="27">
        <f t="shared" ref="E120:E130" si="17">+C120-D120</f>
        <v>3454.7876593758733</v>
      </c>
      <c r="F120" s="27">
        <f t="shared" si="16"/>
        <v>35268.503173724574</v>
      </c>
      <c r="G120" s="29"/>
      <c r="H120" s="27"/>
      <c r="I120" s="27">
        <f t="shared" si="13"/>
        <v>35268.503173724574</v>
      </c>
      <c r="J120" s="27">
        <f t="shared" si="14"/>
        <v>35268.503173724574</v>
      </c>
      <c r="K120" s="18"/>
      <c r="L120" s="18"/>
      <c r="M120" s="18"/>
      <c r="N120" s="18"/>
      <c r="O120" s="18"/>
      <c r="P120" s="18"/>
      <c r="Q120" s="18"/>
      <c r="R120" s="18"/>
    </row>
    <row r="121" spans="1:18" s="2" customFormat="1" ht="14.4" x14ac:dyDescent="0.3">
      <c r="A121" s="45">
        <f t="shared" si="11"/>
        <v>48274</v>
      </c>
      <c r="B121" s="18">
        <v>110</v>
      </c>
      <c r="C121" s="28">
        <v>3600</v>
      </c>
      <c r="D121" s="27">
        <f t="shared" si="12"/>
        <v>132.25688690146714</v>
      </c>
      <c r="E121" s="27">
        <f t="shared" si="17"/>
        <v>3467.7431130985328</v>
      </c>
      <c r="F121" s="27">
        <f t="shared" si="16"/>
        <v>31800.760060626038</v>
      </c>
      <c r="G121" s="29"/>
      <c r="H121" s="27"/>
      <c r="I121" s="27">
        <f t="shared" si="13"/>
        <v>31800.760060626038</v>
      </c>
      <c r="J121" s="27">
        <f t="shared" si="14"/>
        <v>31800.760060626038</v>
      </c>
      <c r="K121" s="18"/>
      <c r="L121" s="18"/>
      <c r="M121" s="18"/>
      <c r="N121" s="18"/>
      <c r="O121" s="18"/>
      <c r="P121" s="18"/>
      <c r="Q121" s="18"/>
      <c r="R121" s="18"/>
    </row>
    <row r="122" spans="1:18" s="2" customFormat="1" ht="14.4" x14ac:dyDescent="0.3">
      <c r="A122" s="45">
        <f t="shared" si="11"/>
        <v>48305</v>
      </c>
      <c r="B122" s="18">
        <v>111</v>
      </c>
      <c r="C122" s="28">
        <v>3600</v>
      </c>
      <c r="D122" s="27">
        <f t="shared" si="12"/>
        <v>119.25285022734764</v>
      </c>
      <c r="E122" s="27">
        <f t="shared" si="17"/>
        <v>3480.7471497726524</v>
      </c>
      <c r="F122" s="27">
        <f t="shared" si="16"/>
        <v>28320.012910853387</v>
      </c>
      <c r="G122" s="29"/>
      <c r="H122" s="27"/>
      <c r="I122" s="27">
        <f t="shared" si="13"/>
        <v>28320.012910853387</v>
      </c>
      <c r="J122" s="27">
        <f t="shared" si="14"/>
        <v>28320.012910853387</v>
      </c>
      <c r="K122" s="18"/>
      <c r="L122" s="18"/>
      <c r="M122" s="18"/>
      <c r="N122" s="18"/>
      <c r="O122" s="18"/>
      <c r="P122" s="18"/>
      <c r="Q122" s="18"/>
      <c r="R122" s="18"/>
    </row>
    <row r="123" spans="1:18" s="2" customFormat="1" ht="14.4" x14ac:dyDescent="0.3">
      <c r="A123" s="45">
        <f t="shared" si="11"/>
        <v>48335</v>
      </c>
      <c r="B123" s="18">
        <v>112</v>
      </c>
      <c r="C123" s="28">
        <v>3600</v>
      </c>
      <c r="D123" s="27">
        <f t="shared" si="12"/>
        <v>106.20004841570019</v>
      </c>
      <c r="E123" s="27">
        <f t="shared" si="17"/>
        <v>3493.7999515842998</v>
      </c>
      <c r="F123" s="27">
        <f t="shared" si="16"/>
        <v>24826.212959269087</v>
      </c>
      <c r="G123" s="29"/>
      <c r="H123" s="27"/>
      <c r="I123" s="27">
        <f t="shared" si="13"/>
        <v>24826.212959269087</v>
      </c>
      <c r="J123" s="27">
        <f t="shared" si="14"/>
        <v>24826.212959269087</v>
      </c>
      <c r="K123" s="18"/>
      <c r="L123" s="18"/>
      <c r="M123" s="18"/>
      <c r="N123" s="18"/>
      <c r="O123" s="18"/>
      <c r="P123" s="18"/>
      <c r="Q123" s="18"/>
      <c r="R123" s="18"/>
    </row>
    <row r="124" spans="1:18" s="2" customFormat="1" ht="14.4" x14ac:dyDescent="0.3">
      <c r="A124" s="45">
        <f t="shared" si="11"/>
        <v>48366</v>
      </c>
      <c r="B124" s="18">
        <v>113</v>
      </c>
      <c r="C124" s="28">
        <v>3600</v>
      </c>
      <c r="D124" s="27">
        <f t="shared" si="12"/>
        <v>93.098298597259074</v>
      </c>
      <c r="E124" s="27">
        <f t="shared" si="17"/>
        <v>3506.9017014027409</v>
      </c>
      <c r="F124" s="27">
        <f t="shared" si="16"/>
        <v>21319.311257866346</v>
      </c>
      <c r="G124" s="29"/>
      <c r="H124" s="27"/>
      <c r="I124" s="27">
        <f t="shared" si="13"/>
        <v>21319.311257866346</v>
      </c>
      <c r="J124" s="27">
        <f t="shared" si="14"/>
        <v>21319.311257866346</v>
      </c>
      <c r="K124" s="18"/>
      <c r="L124" s="18"/>
      <c r="M124" s="18"/>
      <c r="N124" s="18"/>
      <c r="O124" s="18"/>
      <c r="P124" s="18"/>
      <c r="Q124" s="18"/>
      <c r="R124" s="18"/>
    </row>
    <row r="125" spans="1:18" s="2" customFormat="1" ht="14.4" x14ac:dyDescent="0.3">
      <c r="A125" s="45">
        <f t="shared" si="11"/>
        <v>48396</v>
      </c>
      <c r="B125" s="18">
        <v>114</v>
      </c>
      <c r="C125" s="28">
        <v>3600</v>
      </c>
      <c r="D125" s="27">
        <f t="shared" si="12"/>
        <v>79.947417216998801</v>
      </c>
      <c r="E125" s="27">
        <f t="shared" si="17"/>
        <v>3520.0525827830011</v>
      </c>
      <c r="F125" s="27">
        <f t="shared" si="16"/>
        <v>17799.258675083343</v>
      </c>
      <c r="G125" s="29"/>
      <c r="H125" s="27"/>
      <c r="I125" s="27">
        <f t="shared" si="13"/>
        <v>17799.258675083343</v>
      </c>
      <c r="J125" s="27">
        <f t="shared" si="14"/>
        <v>17799.258675083343</v>
      </c>
      <c r="K125" s="18"/>
      <c r="L125" s="18"/>
      <c r="M125" s="18"/>
      <c r="N125" s="18"/>
      <c r="O125" s="18"/>
      <c r="P125" s="18"/>
      <c r="Q125" s="18"/>
      <c r="R125" s="18"/>
    </row>
    <row r="126" spans="1:18" s="2" customFormat="1" ht="14.4" x14ac:dyDescent="0.3">
      <c r="A126" s="45">
        <f t="shared" si="11"/>
        <v>48427</v>
      </c>
      <c r="B126" s="18">
        <v>115</v>
      </c>
      <c r="C126" s="28">
        <v>3600</v>
      </c>
      <c r="D126" s="27">
        <f t="shared" si="12"/>
        <v>66.747220031562534</v>
      </c>
      <c r="E126" s="27">
        <f t="shared" si="17"/>
        <v>3533.2527799684376</v>
      </c>
      <c r="F126" s="27">
        <f t="shared" si="16"/>
        <v>14266.005895114908</v>
      </c>
      <c r="G126" s="29"/>
      <c r="H126" s="27"/>
      <c r="I126" s="27">
        <f t="shared" si="13"/>
        <v>14266.005895114908</v>
      </c>
      <c r="J126" s="27">
        <f t="shared" si="14"/>
        <v>14266.005895114908</v>
      </c>
      <c r="K126" s="18"/>
      <c r="L126" s="18"/>
      <c r="M126" s="18"/>
      <c r="N126" s="18"/>
      <c r="O126" s="18"/>
      <c r="P126" s="18"/>
      <c r="Q126" s="18"/>
      <c r="R126" s="18"/>
    </row>
    <row r="127" spans="1:18" s="2" customFormat="1" ht="14.4" x14ac:dyDescent="0.3">
      <c r="A127" s="45">
        <f t="shared" si="11"/>
        <v>48458</v>
      </c>
      <c r="B127" s="18">
        <v>116</v>
      </c>
      <c r="C127" s="28">
        <v>3600</v>
      </c>
      <c r="D127" s="27">
        <f t="shared" si="12"/>
        <v>53.497522106680904</v>
      </c>
      <c r="E127" s="27">
        <f t="shared" si="17"/>
        <v>3546.5024778933189</v>
      </c>
      <c r="F127" s="27">
        <f t="shared" si="16"/>
        <v>10719.503417221589</v>
      </c>
      <c r="G127" s="29"/>
      <c r="H127" s="27"/>
      <c r="I127" s="27">
        <f t="shared" si="13"/>
        <v>10719.503417221589</v>
      </c>
      <c r="J127" s="27">
        <f t="shared" si="14"/>
        <v>10719.503417221589</v>
      </c>
      <c r="K127" s="18"/>
      <c r="L127" s="18"/>
      <c r="M127" s="18"/>
      <c r="N127" s="18"/>
      <c r="O127" s="18"/>
      <c r="P127" s="18"/>
      <c r="Q127" s="18"/>
      <c r="R127" s="18"/>
    </row>
    <row r="128" spans="1:18" s="2" customFormat="1" ht="14.4" x14ac:dyDescent="0.3">
      <c r="A128" s="45">
        <f t="shared" si="11"/>
        <v>48488</v>
      </c>
      <c r="B128" s="18">
        <v>117</v>
      </c>
      <c r="C128" s="28">
        <v>3600</v>
      </c>
      <c r="D128" s="27">
        <f t="shared" si="12"/>
        <v>40.19813781458096</v>
      </c>
      <c r="E128" s="27">
        <f t="shared" si="17"/>
        <v>3559.8018621854189</v>
      </c>
      <c r="F128" s="27">
        <f t="shared" si="16"/>
        <v>7159.7015550361702</v>
      </c>
      <c r="G128" s="29"/>
      <c r="H128" s="27"/>
      <c r="I128" s="27">
        <f t="shared" si="13"/>
        <v>7159.7015550361702</v>
      </c>
      <c r="J128" s="27">
        <f t="shared" si="14"/>
        <v>7159.7015550361702</v>
      </c>
      <c r="K128" s="18"/>
      <c r="L128" s="18"/>
      <c r="M128" s="18"/>
      <c r="N128" s="18"/>
      <c r="O128" s="18"/>
      <c r="P128" s="18"/>
      <c r="Q128" s="18"/>
      <c r="R128" s="18"/>
    </row>
    <row r="129" spans="1:18" s="2" customFormat="1" ht="14.4" x14ac:dyDescent="0.3">
      <c r="A129" s="45">
        <f t="shared" si="11"/>
        <v>48519</v>
      </c>
      <c r="B129" s="18">
        <v>118</v>
      </c>
      <c r="C129" s="28">
        <v>3600</v>
      </c>
      <c r="D129" s="27">
        <f t="shared" si="12"/>
        <v>26.848880831385639</v>
      </c>
      <c r="E129" s="27">
        <f t="shared" si="17"/>
        <v>3573.1511191686145</v>
      </c>
      <c r="F129" s="27">
        <f t="shared" si="16"/>
        <v>3586.5504358675562</v>
      </c>
      <c r="G129" s="29"/>
      <c r="H129" s="27"/>
      <c r="I129" s="27">
        <f t="shared" si="13"/>
        <v>3586.5504358675562</v>
      </c>
      <c r="J129" s="27">
        <f t="shared" si="14"/>
        <v>3586.5504358675562</v>
      </c>
      <c r="K129" s="18"/>
      <c r="L129" s="18"/>
      <c r="M129" s="18"/>
      <c r="N129" s="18"/>
      <c r="O129" s="18"/>
      <c r="P129" s="18"/>
      <c r="Q129" s="18"/>
      <c r="R129" s="18"/>
    </row>
    <row r="130" spans="1:18" s="2" customFormat="1" ht="14.4" x14ac:dyDescent="0.3">
      <c r="A130" s="45">
        <f t="shared" si="11"/>
        <v>48549</v>
      </c>
      <c r="B130" s="18">
        <v>119</v>
      </c>
      <c r="C130" s="28">
        <v>3600</v>
      </c>
      <c r="D130" s="27">
        <f t="shared" si="12"/>
        <v>13.449564134503335</v>
      </c>
      <c r="E130" s="27">
        <f t="shared" si="17"/>
        <v>3586.5504358654966</v>
      </c>
      <c r="F130" s="27">
        <f t="shared" si="16"/>
        <v>2.059550752164796E-9</v>
      </c>
      <c r="G130" s="29"/>
      <c r="H130" s="27"/>
      <c r="I130" s="27">
        <f t="shared" si="13"/>
        <v>2.059550752164796E-9</v>
      </c>
      <c r="J130" s="27">
        <f t="shared" si="14"/>
        <v>2.059550752164796E-9</v>
      </c>
      <c r="K130" s="18"/>
      <c r="L130" s="18"/>
      <c r="M130" s="18"/>
      <c r="N130" s="18"/>
      <c r="O130" s="18"/>
      <c r="P130" s="18"/>
      <c r="Q130" s="18"/>
      <c r="R130" s="18"/>
    </row>
    <row r="131" spans="1:18" s="2" customFormat="1" ht="14.4" x14ac:dyDescent="0.25">
      <c r="B131" s="18"/>
      <c r="C131" s="28"/>
      <c r="D131" s="27"/>
      <c r="E131" s="27"/>
      <c r="F131" s="27"/>
      <c r="G131" s="29"/>
      <c r="H131" s="27"/>
      <c r="I131" s="27"/>
      <c r="J131" s="27"/>
      <c r="K131" s="18"/>
      <c r="L131" s="18"/>
      <c r="M131" s="18"/>
      <c r="N131" s="18"/>
      <c r="O131" s="18"/>
      <c r="P131" s="18"/>
      <c r="Q131" s="18"/>
      <c r="R131" s="18"/>
    </row>
    <row r="132" spans="1:18" s="2" customFormat="1" ht="14.4" x14ac:dyDescent="0.25">
      <c r="A132" s="18"/>
      <c r="B132" s="18"/>
      <c r="C132" s="28"/>
      <c r="D132" s="27"/>
      <c r="E132" s="27"/>
      <c r="F132" s="27"/>
      <c r="G132" s="29"/>
      <c r="H132" s="27"/>
      <c r="I132" s="27"/>
      <c r="J132" s="27"/>
      <c r="K132" s="18"/>
      <c r="L132" s="18"/>
      <c r="M132" s="18"/>
      <c r="N132" s="18"/>
      <c r="O132" s="18"/>
      <c r="P132" s="18"/>
      <c r="Q132" s="18"/>
      <c r="R132" s="18"/>
    </row>
    <row r="133" spans="1:18" s="2" customFormat="1" ht="14.4" x14ac:dyDescent="0.25">
      <c r="A133" s="18"/>
      <c r="B133" s="18"/>
      <c r="C133" s="28">
        <f>SUM(C12:C132)</f>
        <v>388800</v>
      </c>
      <c r="D133" s="28">
        <f t="shared" ref="D133" si="18">SUM(D12:D132)</f>
        <v>82459.118607915225</v>
      </c>
      <c r="E133" s="28"/>
      <c r="F133" s="27"/>
      <c r="G133" s="29"/>
      <c r="H133" s="27"/>
      <c r="I133" s="27"/>
      <c r="J133" s="27"/>
      <c r="K133" s="18"/>
      <c r="L133" s="18"/>
      <c r="M133" s="18"/>
      <c r="N133" s="18"/>
      <c r="O133" s="18"/>
      <c r="P133" s="18"/>
      <c r="Q133" s="18"/>
      <c r="R133" s="18"/>
    </row>
    <row r="134" spans="1:18" s="2" customFormat="1" ht="14.4" x14ac:dyDescent="0.3">
      <c r="A134" s="18"/>
      <c r="B134" s="18"/>
      <c r="C134" s="21"/>
      <c r="D134" s="21"/>
      <c r="E134" s="21"/>
      <c r="F134" s="18"/>
      <c r="G134" s="18"/>
      <c r="H134" s="18"/>
      <c r="I134" s="18"/>
      <c r="J134" s="18"/>
      <c r="K134" s="18"/>
      <c r="L134" s="18"/>
      <c r="M134" s="18"/>
      <c r="N134" s="18"/>
      <c r="O134" s="18"/>
      <c r="P134" s="18"/>
      <c r="Q134" s="18"/>
      <c r="R134" s="18"/>
    </row>
    <row r="135" spans="1:18" s="2" customFormat="1" ht="14.4" x14ac:dyDescent="0.3">
      <c r="A135" s="21"/>
      <c r="B135" s="21"/>
      <c r="C135" s="21"/>
      <c r="D135" s="21"/>
      <c r="E135" s="21"/>
      <c r="F135" s="22"/>
      <c r="G135" s="21"/>
      <c r="H135" s="21"/>
      <c r="I135" s="21"/>
      <c r="J135" s="21"/>
      <c r="K135" s="23"/>
      <c r="L135" s="23"/>
      <c r="M135" s="23"/>
      <c r="N135" s="23"/>
      <c r="O135" s="23"/>
      <c r="P135" s="23"/>
      <c r="Q135" s="23"/>
      <c r="R135" s="23"/>
    </row>
    <row r="136" spans="1:18" s="2" customFormat="1" ht="14.4" x14ac:dyDescent="0.3">
      <c r="A136" s="21"/>
      <c r="B136" s="21"/>
      <c r="C136" s="21"/>
      <c r="D136" s="21"/>
      <c r="E136" s="21"/>
      <c r="F136" s="22"/>
      <c r="G136" s="21"/>
      <c r="H136" s="21"/>
      <c r="I136" s="21"/>
      <c r="J136" s="21"/>
      <c r="K136" s="23"/>
      <c r="L136" s="23"/>
      <c r="M136" s="23"/>
      <c r="N136" s="23"/>
      <c r="O136" s="23"/>
      <c r="P136" s="23"/>
      <c r="Q136" s="23"/>
      <c r="R136" s="23"/>
    </row>
    <row r="137" spans="1:18" s="2" customFormat="1" ht="14.4" x14ac:dyDescent="0.3">
      <c r="A137" s="21"/>
      <c r="B137" s="21"/>
      <c r="C137" s="21"/>
      <c r="D137" s="21"/>
      <c r="E137" s="21"/>
      <c r="F137" s="22"/>
      <c r="G137" s="21"/>
      <c r="H137" s="21"/>
      <c r="I137" s="21"/>
      <c r="J137" s="21"/>
      <c r="K137" s="23"/>
      <c r="L137" s="23"/>
      <c r="M137" s="23"/>
      <c r="N137" s="23"/>
      <c r="O137" s="23"/>
      <c r="P137" s="23"/>
      <c r="Q137" s="23"/>
      <c r="R137" s="23"/>
    </row>
    <row r="138" spans="1:18" s="2" customFormat="1" ht="14.4" x14ac:dyDescent="0.3">
      <c r="A138" s="21"/>
      <c r="B138" s="21"/>
      <c r="C138" s="21"/>
      <c r="D138" s="21"/>
      <c r="E138" s="21"/>
      <c r="F138" s="22"/>
      <c r="G138" s="21"/>
      <c r="H138" s="21"/>
      <c r="I138" s="21"/>
      <c r="J138" s="21"/>
      <c r="K138" s="23"/>
      <c r="L138" s="23"/>
      <c r="M138" s="23"/>
      <c r="N138" s="23"/>
      <c r="O138" s="23"/>
      <c r="P138" s="23"/>
      <c r="Q138" s="23"/>
      <c r="R138" s="23"/>
    </row>
    <row r="139" spans="1:18" s="2" customFormat="1" ht="14.4" x14ac:dyDescent="0.3">
      <c r="A139" s="21"/>
      <c r="B139" s="21"/>
      <c r="C139" s="21"/>
      <c r="D139" s="21"/>
      <c r="E139" s="21"/>
      <c r="F139" s="22"/>
      <c r="G139" s="21"/>
      <c r="H139" s="21"/>
      <c r="I139" s="21"/>
      <c r="J139" s="21"/>
      <c r="K139" s="23"/>
      <c r="L139" s="23"/>
      <c r="M139" s="23"/>
      <c r="N139" s="23"/>
      <c r="O139" s="23"/>
      <c r="P139" s="23"/>
      <c r="Q139" s="23"/>
      <c r="R139" s="23"/>
    </row>
    <row r="140" spans="1:18" ht="14.4" x14ac:dyDescent="0.25">
      <c r="A140" s="18"/>
      <c r="B140" s="18"/>
      <c r="C140" s="18"/>
      <c r="D140" s="18"/>
      <c r="E140" s="18"/>
      <c r="F140" s="18"/>
      <c r="G140" s="18"/>
      <c r="H140" s="18"/>
      <c r="I140" s="18"/>
      <c r="J140" s="18"/>
      <c r="K140" s="18"/>
      <c r="L140" s="18"/>
      <c r="M140" s="18"/>
      <c r="N140" s="18"/>
      <c r="O140" s="18"/>
      <c r="P140" s="18"/>
      <c r="Q140" s="18"/>
      <c r="R140" s="18"/>
    </row>
    <row r="141" spans="1:18" ht="14.4" x14ac:dyDescent="0.25">
      <c r="A141" s="18"/>
      <c r="B141" s="18"/>
      <c r="C141" s="18"/>
      <c r="D141" s="18"/>
      <c r="E141" s="18"/>
      <c r="F141" s="18"/>
      <c r="G141" s="18"/>
      <c r="H141" s="18"/>
      <c r="I141" s="18"/>
      <c r="J141" s="18"/>
      <c r="K141" s="18"/>
      <c r="L141" s="18"/>
      <c r="M141" s="18"/>
      <c r="N141" s="18"/>
      <c r="O141" s="18"/>
      <c r="P141" s="18"/>
      <c r="Q141" s="18"/>
      <c r="R141" s="18"/>
    </row>
  </sheetData>
  <mergeCells count="1">
    <mergeCell ref="B8:C8"/>
  </mergeCells>
  <pageMargins left="0.25" right="0.25" top="0.75" bottom="0.75" header="0.3" footer="0.3"/>
  <pageSetup scale="64"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J140"/>
  <sheetViews>
    <sheetView zoomScale="90" zoomScaleNormal="90" workbookViewId="0">
      <selection activeCell="G27" sqref="G27"/>
    </sheetView>
  </sheetViews>
  <sheetFormatPr defaultColWidth="8.88671875" defaultRowHeight="14.4" x14ac:dyDescent="0.3"/>
  <cols>
    <col min="1" max="1" width="3" style="4" customWidth="1"/>
    <col min="2" max="2" width="5.44140625" style="4" customWidth="1"/>
    <col min="3" max="3" width="31.109375" style="4" customWidth="1"/>
    <col min="4" max="4" width="14.109375" style="4" customWidth="1"/>
    <col min="5" max="5" width="15.33203125" style="4" customWidth="1"/>
    <col min="6" max="6" width="12.109375" style="4" bestFit="1" customWidth="1"/>
    <col min="7" max="7" width="35.33203125" style="4" customWidth="1"/>
    <col min="8" max="16384" width="8.88671875" style="4"/>
  </cols>
  <sheetData>
    <row r="1" spans="2:10" x14ac:dyDescent="0.3">
      <c r="C1" s="3" t="s">
        <v>6</v>
      </c>
    </row>
    <row r="2" spans="2:10" x14ac:dyDescent="0.3">
      <c r="C2" s="3" t="s">
        <v>40</v>
      </c>
    </row>
    <row r="3" spans="2:10" x14ac:dyDescent="0.3">
      <c r="C3" s="3" t="s">
        <v>36</v>
      </c>
    </row>
    <row r="5" spans="2:10" x14ac:dyDescent="0.3">
      <c r="B5" s="77"/>
      <c r="C5" s="78" t="s">
        <v>9</v>
      </c>
      <c r="D5" s="79"/>
      <c r="E5" s="80"/>
    </row>
    <row r="6" spans="2:10" x14ac:dyDescent="0.3">
      <c r="B6" s="9"/>
      <c r="C6" s="54" t="s">
        <v>45</v>
      </c>
      <c r="D6" s="50"/>
      <c r="E6" s="10"/>
    </row>
    <row r="7" spans="2:10" x14ac:dyDescent="0.3">
      <c r="B7" s="11"/>
      <c r="C7" s="103" t="s">
        <v>70</v>
      </c>
      <c r="D7" s="53">
        <f>+'Lease Payable Amort'!D6</f>
        <v>306340.88139208691</v>
      </c>
      <c r="E7" s="12"/>
    </row>
    <row r="8" spans="2:10" x14ac:dyDescent="0.3">
      <c r="B8" s="11"/>
      <c r="C8" s="55" t="s">
        <v>46</v>
      </c>
      <c r="D8" s="99">
        <v>0</v>
      </c>
      <c r="E8" s="12"/>
    </row>
    <row r="9" spans="2:10" ht="15" thickBot="1" x14ac:dyDescent="0.35">
      <c r="B9" s="11"/>
      <c r="C9" s="104" t="s">
        <v>71</v>
      </c>
      <c r="D9" s="52">
        <f>+D7+D8</f>
        <v>306340.88139208691</v>
      </c>
      <c r="E9" s="12"/>
    </row>
    <row r="10" spans="2:10" ht="15" thickTop="1" x14ac:dyDescent="0.3">
      <c r="B10" s="11"/>
      <c r="C10" s="4" t="s">
        <v>10</v>
      </c>
      <c r="D10" s="100">
        <f>12*10</f>
        <v>120</v>
      </c>
      <c r="E10" s="12"/>
    </row>
    <row r="11" spans="2:10" x14ac:dyDescent="0.3">
      <c r="B11" s="11"/>
      <c r="C11" s="4" t="s">
        <v>11</v>
      </c>
      <c r="D11" s="51">
        <f>D9/D10</f>
        <v>2552.840678267391</v>
      </c>
      <c r="E11" s="12"/>
    </row>
    <row r="12" spans="2:10" x14ac:dyDescent="0.3">
      <c r="B12" s="11"/>
      <c r="C12" s="4" t="s">
        <v>12</v>
      </c>
      <c r="D12" s="51">
        <f>+D11*12</f>
        <v>30634.088139208692</v>
      </c>
      <c r="E12" s="12"/>
      <c r="J12" s="5"/>
    </row>
    <row r="13" spans="2:10" x14ac:dyDescent="0.3">
      <c r="B13" s="75"/>
      <c r="C13" s="81" t="s">
        <v>63</v>
      </c>
      <c r="D13" s="97">
        <f>+'Lease Payable Amort'!D7</f>
        <v>44927</v>
      </c>
      <c r="E13" s="12"/>
      <c r="J13" s="5"/>
    </row>
    <row r="14" spans="2:10" ht="32.4" customHeight="1" x14ac:dyDescent="0.3">
      <c r="B14" s="83"/>
      <c r="C14" s="82" t="s">
        <v>23</v>
      </c>
      <c r="D14" s="101">
        <f>+'Lease Payable Amort'!D8</f>
        <v>1</v>
      </c>
      <c r="E14" s="12"/>
      <c r="J14" s="5"/>
    </row>
    <row r="15" spans="2:10" x14ac:dyDescent="0.3">
      <c r="B15" s="11"/>
      <c r="E15" s="12"/>
    </row>
    <row r="16" spans="2:10" x14ac:dyDescent="0.3">
      <c r="B16" s="11"/>
      <c r="C16" s="6" t="s">
        <v>13</v>
      </c>
      <c r="D16" s="6" t="s">
        <v>14</v>
      </c>
      <c r="E16" s="7" t="s">
        <v>8</v>
      </c>
    </row>
    <row r="17" spans="2:6" x14ac:dyDescent="0.3">
      <c r="B17" s="11"/>
      <c r="D17" s="76" t="s">
        <v>7</v>
      </c>
      <c r="E17" s="73">
        <f>+D9</f>
        <v>306340.88139208691</v>
      </c>
      <c r="F17" s="69"/>
    </row>
    <row r="18" spans="2:6" x14ac:dyDescent="0.3">
      <c r="B18" s="11">
        <v>1</v>
      </c>
      <c r="C18" s="13">
        <f>+'Lease Payable Amort'!A11</f>
        <v>44927</v>
      </c>
      <c r="D18" s="70">
        <f>+$D$11</f>
        <v>2552.840678267391</v>
      </c>
      <c r="E18" s="17">
        <f t="shared" ref="E18:E81" si="0">+E17-D18</f>
        <v>303788.0407138195</v>
      </c>
      <c r="F18" s="69"/>
    </row>
    <row r="19" spans="2:6" x14ac:dyDescent="0.3">
      <c r="B19" s="11">
        <v>2</v>
      </c>
      <c r="C19" s="45">
        <f>DATE(YEAR(C18),MONTH(C18)+$D$14,DAY(C18))</f>
        <v>44958</v>
      </c>
      <c r="D19" s="14">
        <f t="shared" ref="D19:D82" si="1">+$D$11</f>
        <v>2552.840678267391</v>
      </c>
      <c r="E19" s="17">
        <f t="shared" si="0"/>
        <v>301235.20003555209</v>
      </c>
      <c r="F19" s="14"/>
    </row>
    <row r="20" spans="2:6" x14ac:dyDescent="0.3">
      <c r="B20" s="11">
        <v>3</v>
      </c>
      <c r="C20" s="45">
        <f>DATE(YEAR(C19),MONTH(C19)+$D$14,DAY(C19))</f>
        <v>44986</v>
      </c>
      <c r="D20" s="14">
        <f t="shared" si="1"/>
        <v>2552.840678267391</v>
      </c>
      <c r="E20" s="17">
        <f t="shared" si="0"/>
        <v>298682.35935728467</v>
      </c>
      <c r="F20" s="14"/>
    </row>
    <row r="21" spans="2:6" x14ac:dyDescent="0.3">
      <c r="B21" s="11">
        <v>4</v>
      </c>
      <c r="C21" s="45">
        <f t="shared" ref="C21:C84" si="2">DATE(YEAR(C20),MONTH(C20)+$D$14,DAY(C20))</f>
        <v>45017</v>
      </c>
      <c r="D21" s="14">
        <f t="shared" si="1"/>
        <v>2552.840678267391</v>
      </c>
      <c r="E21" s="17">
        <f t="shared" si="0"/>
        <v>296129.51867901726</v>
      </c>
      <c r="F21" s="14"/>
    </row>
    <row r="22" spans="2:6" x14ac:dyDescent="0.3">
      <c r="B22" s="11">
        <v>5</v>
      </c>
      <c r="C22" s="45">
        <f t="shared" si="2"/>
        <v>45047</v>
      </c>
      <c r="D22" s="14">
        <f t="shared" si="1"/>
        <v>2552.840678267391</v>
      </c>
      <c r="E22" s="17">
        <f t="shared" si="0"/>
        <v>293576.67800074985</v>
      </c>
      <c r="F22" s="14"/>
    </row>
    <row r="23" spans="2:6" x14ac:dyDescent="0.3">
      <c r="B23" s="11">
        <v>6</v>
      </c>
      <c r="C23" s="45">
        <f t="shared" si="2"/>
        <v>45078</v>
      </c>
      <c r="D23" s="14">
        <f t="shared" si="1"/>
        <v>2552.840678267391</v>
      </c>
      <c r="E23" s="17">
        <f t="shared" si="0"/>
        <v>291023.83732248243</v>
      </c>
      <c r="F23" s="14"/>
    </row>
    <row r="24" spans="2:6" x14ac:dyDescent="0.3">
      <c r="B24" s="11">
        <v>7</v>
      </c>
      <c r="C24" s="45">
        <f t="shared" si="2"/>
        <v>45108</v>
      </c>
      <c r="D24" s="14">
        <f t="shared" si="1"/>
        <v>2552.840678267391</v>
      </c>
      <c r="E24" s="17">
        <f t="shared" si="0"/>
        <v>288470.99664421502</v>
      </c>
      <c r="F24" s="14"/>
    </row>
    <row r="25" spans="2:6" x14ac:dyDescent="0.3">
      <c r="B25" s="11">
        <v>8</v>
      </c>
      <c r="C25" s="45">
        <f t="shared" si="2"/>
        <v>45139</v>
      </c>
      <c r="D25" s="14">
        <f t="shared" si="1"/>
        <v>2552.840678267391</v>
      </c>
      <c r="E25" s="17">
        <f t="shared" si="0"/>
        <v>285918.1559659476</v>
      </c>
      <c r="F25" s="14"/>
    </row>
    <row r="26" spans="2:6" x14ac:dyDescent="0.3">
      <c r="B26" s="11">
        <v>9</v>
      </c>
      <c r="C26" s="45">
        <f t="shared" si="2"/>
        <v>45170</v>
      </c>
      <c r="D26" s="14">
        <f t="shared" si="1"/>
        <v>2552.840678267391</v>
      </c>
      <c r="E26" s="17">
        <f t="shared" si="0"/>
        <v>283365.31528768019</v>
      </c>
      <c r="F26" s="14"/>
    </row>
    <row r="27" spans="2:6" x14ac:dyDescent="0.3">
      <c r="B27" s="11">
        <v>10</v>
      </c>
      <c r="C27" s="45">
        <f t="shared" si="2"/>
        <v>45200</v>
      </c>
      <c r="D27" s="14">
        <f t="shared" si="1"/>
        <v>2552.840678267391</v>
      </c>
      <c r="E27" s="17">
        <f t="shared" si="0"/>
        <v>280812.47460941278</v>
      </c>
      <c r="F27" s="14"/>
    </row>
    <row r="28" spans="2:6" x14ac:dyDescent="0.3">
      <c r="B28" s="11">
        <v>11</v>
      </c>
      <c r="C28" s="45">
        <f t="shared" si="2"/>
        <v>45231</v>
      </c>
      <c r="D28" s="14">
        <f t="shared" si="1"/>
        <v>2552.840678267391</v>
      </c>
      <c r="E28" s="17">
        <f t="shared" si="0"/>
        <v>278259.63393114536</v>
      </c>
      <c r="F28" s="14"/>
    </row>
    <row r="29" spans="2:6" x14ac:dyDescent="0.3">
      <c r="B29" s="11">
        <v>12</v>
      </c>
      <c r="C29" s="45">
        <f t="shared" si="2"/>
        <v>45261</v>
      </c>
      <c r="D29" s="14">
        <f t="shared" si="1"/>
        <v>2552.840678267391</v>
      </c>
      <c r="E29" s="17">
        <f t="shared" si="0"/>
        <v>275706.79325287795</v>
      </c>
      <c r="F29" s="14"/>
    </row>
    <row r="30" spans="2:6" x14ac:dyDescent="0.3">
      <c r="B30" s="11">
        <v>13</v>
      </c>
      <c r="C30" s="45">
        <f t="shared" si="2"/>
        <v>45292</v>
      </c>
      <c r="D30" s="14">
        <f t="shared" si="1"/>
        <v>2552.840678267391</v>
      </c>
      <c r="E30" s="17">
        <f t="shared" si="0"/>
        <v>273153.95257461054</v>
      </c>
      <c r="F30" s="14"/>
    </row>
    <row r="31" spans="2:6" x14ac:dyDescent="0.3">
      <c r="B31" s="11">
        <v>14</v>
      </c>
      <c r="C31" s="45">
        <f t="shared" si="2"/>
        <v>45323</v>
      </c>
      <c r="D31" s="14">
        <f t="shared" si="1"/>
        <v>2552.840678267391</v>
      </c>
      <c r="E31" s="17">
        <f t="shared" si="0"/>
        <v>270601.11189634312</v>
      </c>
      <c r="F31" s="14"/>
    </row>
    <row r="32" spans="2:6" x14ac:dyDescent="0.3">
      <c r="B32" s="11">
        <v>15</v>
      </c>
      <c r="C32" s="45">
        <f t="shared" si="2"/>
        <v>45352</v>
      </c>
      <c r="D32" s="14">
        <f t="shared" si="1"/>
        <v>2552.840678267391</v>
      </c>
      <c r="E32" s="17">
        <f t="shared" si="0"/>
        <v>268048.27121807571</v>
      </c>
      <c r="F32" s="14"/>
    </row>
    <row r="33" spans="2:6" x14ac:dyDescent="0.3">
      <c r="B33" s="11">
        <v>16</v>
      </c>
      <c r="C33" s="45">
        <f t="shared" si="2"/>
        <v>45383</v>
      </c>
      <c r="D33" s="14">
        <f t="shared" si="1"/>
        <v>2552.840678267391</v>
      </c>
      <c r="E33" s="17">
        <f t="shared" si="0"/>
        <v>265495.43053980829</v>
      </c>
      <c r="F33" s="14"/>
    </row>
    <row r="34" spans="2:6" x14ac:dyDescent="0.3">
      <c r="B34" s="11">
        <v>17</v>
      </c>
      <c r="C34" s="45">
        <f t="shared" si="2"/>
        <v>45413</v>
      </c>
      <c r="D34" s="14">
        <f t="shared" si="1"/>
        <v>2552.840678267391</v>
      </c>
      <c r="E34" s="17">
        <f t="shared" si="0"/>
        <v>262942.58986154088</v>
      </c>
      <c r="F34" s="14"/>
    </row>
    <row r="35" spans="2:6" x14ac:dyDescent="0.3">
      <c r="B35" s="11">
        <v>18</v>
      </c>
      <c r="C35" s="45">
        <f t="shared" si="2"/>
        <v>45444</v>
      </c>
      <c r="D35" s="14">
        <f t="shared" si="1"/>
        <v>2552.840678267391</v>
      </c>
      <c r="E35" s="17">
        <f t="shared" si="0"/>
        <v>260389.7491832735</v>
      </c>
      <c r="F35" s="14"/>
    </row>
    <row r="36" spans="2:6" x14ac:dyDescent="0.3">
      <c r="B36" s="11">
        <v>19</v>
      </c>
      <c r="C36" s="45">
        <f t="shared" si="2"/>
        <v>45474</v>
      </c>
      <c r="D36" s="14">
        <f t="shared" si="1"/>
        <v>2552.840678267391</v>
      </c>
      <c r="E36" s="17">
        <f t="shared" si="0"/>
        <v>257836.90850500611</v>
      </c>
      <c r="F36" s="14"/>
    </row>
    <row r="37" spans="2:6" x14ac:dyDescent="0.3">
      <c r="B37" s="11">
        <v>20</v>
      </c>
      <c r="C37" s="45">
        <f t="shared" si="2"/>
        <v>45505</v>
      </c>
      <c r="D37" s="14">
        <f t="shared" si="1"/>
        <v>2552.840678267391</v>
      </c>
      <c r="E37" s="17">
        <f t="shared" si="0"/>
        <v>255284.06782673873</v>
      </c>
      <c r="F37" s="14"/>
    </row>
    <row r="38" spans="2:6" x14ac:dyDescent="0.3">
      <c r="B38" s="11">
        <v>21</v>
      </c>
      <c r="C38" s="45">
        <f t="shared" si="2"/>
        <v>45536</v>
      </c>
      <c r="D38" s="14">
        <f t="shared" si="1"/>
        <v>2552.840678267391</v>
      </c>
      <c r="E38" s="17">
        <f t="shared" si="0"/>
        <v>252731.22714847134</v>
      </c>
      <c r="F38" s="14"/>
    </row>
    <row r="39" spans="2:6" x14ac:dyDescent="0.3">
      <c r="B39" s="11">
        <v>22</v>
      </c>
      <c r="C39" s="45">
        <f t="shared" si="2"/>
        <v>45566</v>
      </c>
      <c r="D39" s="14">
        <f t="shared" si="1"/>
        <v>2552.840678267391</v>
      </c>
      <c r="E39" s="17">
        <f t="shared" si="0"/>
        <v>250178.38647020396</v>
      </c>
      <c r="F39" s="14"/>
    </row>
    <row r="40" spans="2:6" x14ac:dyDescent="0.3">
      <c r="B40" s="11">
        <v>23</v>
      </c>
      <c r="C40" s="45">
        <f t="shared" si="2"/>
        <v>45597</v>
      </c>
      <c r="D40" s="14">
        <f t="shared" si="1"/>
        <v>2552.840678267391</v>
      </c>
      <c r="E40" s="17">
        <f t="shared" si="0"/>
        <v>247625.54579193657</v>
      </c>
      <c r="F40" s="14"/>
    </row>
    <row r="41" spans="2:6" x14ac:dyDescent="0.3">
      <c r="B41" s="11">
        <v>24</v>
      </c>
      <c r="C41" s="45">
        <f t="shared" si="2"/>
        <v>45627</v>
      </c>
      <c r="D41" s="14">
        <f t="shared" si="1"/>
        <v>2552.840678267391</v>
      </c>
      <c r="E41" s="17">
        <f t="shared" si="0"/>
        <v>245072.70511366919</v>
      </c>
      <c r="F41" s="14"/>
    </row>
    <row r="42" spans="2:6" x14ac:dyDescent="0.3">
      <c r="B42" s="11">
        <v>25</v>
      </c>
      <c r="C42" s="45">
        <f t="shared" si="2"/>
        <v>45658</v>
      </c>
      <c r="D42" s="14">
        <f t="shared" si="1"/>
        <v>2552.840678267391</v>
      </c>
      <c r="E42" s="17">
        <f t="shared" si="0"/>
        <v>242519.8644354018</v>
      </c>
      <c r="F42" s="14"/>
    </row>
    <row r="43" spans="2:6" x14ac:dyDescent="0.3">
      <c r="B43" s="11">
        <v>26</v>
      </c>
      <c r="C43" s="45">
        <f t="shared" si="2"/>
        <v>45689</v>
      </c>
      <c r="D43" s="14">
        <f t="shared" si="1"/>
        <v>2552.840678267391</v>
      </c>
      <c r="E43" s="17">
        <f t="shared" si="0"/>
        <v>239967.02375713442</v>
      </c>
      <c r="F43" s="14"/>
    </row>
    <row r="44" spans="2:6" x14ac:dyDescent="0.3">
      <c r="B44" s="11">
        <v>27</v>
      </c>
      <c r="C44" s="45">
        <f t="shared" si="2"/>
        <v>45717</v>
      </c>
      <c r="D44" s="14">
        <f t="shared" si="1"/>
        <v>2552.840678267391</v>
      </c>
      <c r="E44" s="17">
        <f t="shared" si="0"/>
        <v>237414.18307886703</v>
      </c>
      <c r="F44" s="14"/>
    </row>
    <row r="45" spans="2:6" x14ac:dyDescent="0.3">
      <c r="B45" s="11">
        <v>28</v>
      </c>
      <c r="C45" s="45">
        <f t="shared" si="2"/>
        <v>45748</v>
      </c>
      <c r="D45" s="14">
        <f t="shared" si="1"/>
        <v>2552.840678267391</v>
      </c>
      <c r="E45" s="17">
        <f t="shared" si="0"/>
        <v>234861.34240059965</v>
      </c>
      <c r="F45" s="14"/>
    </row>
    <row r="46" spans="2:6" x14ac:dyDescent="0.3">
      <c r="B46" s="11">
        <v>29</v>
      </c>
      <c r="C46" s="45">
        <f t="shared" si="2"/>
        <v>45778</v>
      </c>
      <c r="D46" s="14">
        <f t="shared" si="1"/>
        <v>2552.840678267391</v>
      </c>
      <c r="E46" s="17">
        <f t="shared" si="0"/>
        <v>232308.50172233226</v>
      </c>
      <c r="F46" s="14"/>
    </row>
    <row r="47" spans="2:6" x14ac:dyDescent="0.3">
      <c r="B47" s="11">
        <v>30</v>
      </c>
      <c r="C47" s="45">
        <f t="shared" si="2"/>
        <v>45809</v>
      </c>
      <c r="D47" s="14">
        <f t="shared" si="1"/>
        <v>2552.840678267391</v>
      </c>
      <c r="E47" s="17">
        <f t="shared" si="0"/>
        <v>229755.66104406488</v>
      </c>
      <c r="F47" s="14"/>
    </row>
    <row r="48" spans="2:6" x14ac:dyDescent="0.3">
      <c r="B48" s="11">
        <v>31</v>
      </c>
      <c r="C48" s="45">
        <f t="shared" si="2"/>
        <v>45839</v>
      </c>
      <c r="D48" s="14">
        <f t="shared" si="1"/>
        <v>2552.840678267391</v>
      </c>
      <c r="E48" s="17">
        <f t="shared" si="0"/>
        <v>227202.8203657975</v>
      </c>
      <c r="F48" s="14"/>
    </row>
    <row r="49" spans="2:6" x14ac:dyDescent="0.3">
      <c r="B49" s="11">
        <v>32</v>
      </c>
      <c r="C49" s="45">
        <f t="shared" si="2"/>
        <v>45870</v>
      </c>
      <c r="D49" s="14">
        <f t="shared" si="1"/>
        <v>2552.840678267391</v>
      </c>
      <c r="E49" s="17">
        <f t="shared" si="0"/>
        <v>224649.97968753011</v>
      </c>
      <c r="F49" s="14"/>
    </row>
    <row r="50" spans="2:6" x14ac:dyDescent="0.3">
      <c r="B50" s="11">
        <v>33</v>
      </c>
      <c r="C50" s="45">
        <f t="shared" si="2"/>
        <v>45901</v>
      </c>
      <c r="D50" s="14">
        <f t="shared" si="1"/>
        <v>2552.840678267391</v>
      </c>
      <c r="E50" s="17">
        <f t="shared" si="0"/>
        <v>222097.13900926273</v>
      </c>
      <c r="F50" s="14"/>
    </row>
    <row r="51" spans="2:6" x14ac:dyDescent="0.3">
      <c r="B51" s="11">
        <v>34</v>
      </c>
      <c r="C51" s="45">
        <f t="shared" si="2"/>
        <v>45931</v>
      </c>
      <c r="D51" s="14">
        <f t="shared" si="1"/>
        <v>2552.840678267391</v>
      </c>
      <c r="E51" s="17">
        <f t="shared" si="0"/>
        <v>219544.29833099534</v>
      </c>
      <c r="F51" s="14"/>
    </row>
    <row r="52" spans="2:6" x14ac:dyDescent="0.3">
      <c r="B52" s="11">
        <v>35</v>
      </c>
      <c r="C52" s="45">
        <f t="shared" si="2"/>
        <v>45962</v>
      </c>
      <c r="D52" s="14">
        <f t="shared" si="1"/>
        <v>2552.840678267391</v>
      </c>
      <c r="E52" s="17">
        <f t="shared" si="0"/>
        <v>216991.45765272796</v>
      </c>
      <c r="F52" s="14"/>
    </row>
    <row r="53" spans="2:6" x14ac:dyDescent="0.3">
      <c r="B53" s="11">
        <v>36</v>
      </c>
      <c r="C53" s="45">
        <f t="shared" si="2"/>
        <v>45992</v>
      </c>
      <c r="D53" s="14">
        <f t="shared" si="1"/>
        <v>2552.840678267391</v>
      </c>
      <c r="E53" s="17">
        <f t="shared" si="0"/>
        <v>214438.61697446057</v>
      </c>
      <c r="F53" s="14"/>
    </row>
    <row r="54" spans="2:6" x14ac:dyDescent="0.3">
      <c r="B54" s="11">
        <v>37</v>
      </c>
      <c r="C54" s="45">
        <f t="shared" si="2"/>
        <v>46023</v>
      </c>
      <c r="D54" s="14">
        <f t="shared" si="1"/>
        <v>2552.840678267391</v>
      </c>
      <c r="E54" s="17">
        <f t="shared" si="0"/>
        <v>211885.77629619319</v>
      </c>
      <c r="F54" s="14"/>
    </row>
    <row r="55" spans="2:6" x14ac:dyDescent="0.3">
      <c r="B55" s="11">
        <v>38</v>
      </c>
      <c r="C55" s="45">
        <f t="shared" si="2"/>
        <v>46054</v>
      </c>
      <c r="D55" s="14">
        <f t="shared" si="1"/>
        <v>2552.840678267391</v>
      </c>
      <c r="E55" s="17">
        <f t="shared" si="0"/>
        <v>209332.9356179258</v>
      </c>
      <c r="F55" s="14"/>
    </row>
    <row r="56" spans="2:6" x14ac:dyDescent="0.3">
      <c r="B56" s="11">
        <v>39</v>
      </c>
      <c r="C56" s="45">
        <f t="shared" si="2"/>
        <v>46082</v>
      </c>
      <c r="D56" s="14">
        <f t="shared" si="1"/>
        <v>2552.840678267391</v>
      </c>
      <c r="E56" s="17">
        <f t="shared" si="0"/>
        <v>206780.09493965842</v>
      </c>
      <c r="F56" s="14"/>
    </row>
    <row r="57" spans="2:6" x14ac:dyDescent="0.3">
      <c r="B57" s="11">
        <v>40</v>
      </c>
      <c r="C57" s="45">
        <f t="shared" si="2"/>
        <v>46113</v>
      </c>
      <c r="D57" s="14">
        <f t="shared" si="1"/>
        <v>2552.840678267391</v>
      </c>
      <c r="E57" s="17">
        <f t="shared" si="0"/>
        <v>204227.25426139103</v>
      </c>
      <c r="F57" s="14"/>
    </row>
    <row r="58" spans="2:6" x14ac:dyDescent="0.3">
      <c r="B58" s="11">
        <v>41</v>
      </c>
      <c r="C58" s="45">
        <f t="shared" si="2"/>
        <v>46143</v>
      </c>
      <c r="D58" s="14">
        <f t="shared" si="1"/>
        <v>2552.840678267391</v>
      </c>
      <c r="E58" s="17">
        <f t="shared" si="0"/>
        <v>201674.41358312365</v>
      </c>
      <c r="F58" s="14"/>
    </row>
    <row r="59" spans="2:6" x14ac:dyDescent="0.3">
      <c r="B59" s="11">
        <v>42</v>
      </c>
      <c r="C59" s="45">
        <f t="shared" si="2"/>
        <v>46174</v>
      </c>
      <c r="D59" s="14">
        <f t="shared" si="1"/>
        <v>2552.840678267391</v>
      </c>
      <c r="E59" s="17">
        <f t="shared" si="0"/>
        <v>199121.57290485626</v>
      </c>
      <c r="F59" s="14"/>
    </row>
    <row r="60" spans="2:6" x14ac:dyDescent="0.3">
      <c r="B60" s="11">
        <v>43</v>
      </c>
      <c r="C60" s="45">
        <f t="shared" si="2"/>
        <v>46204</v>
      </c>
      <c r="D60" s="14">
        <f t="shared" si="1"/>
        <v>2552.840678267391</v>
      </c>
      <c r="E60" s="17">
        <f t="shared" si="0"/>
        <v>196568.73222658888</v>
      </c>
      <c r="F60" s="14"/>
    </row>
    <row r="61" spans="2:6" x14ac:dyDescent="0.3">
      <c r="B61" s="11">
        <v>44</v>
      </c>
      <c r="C61" s="45">
        <f t="shared" si="2"/>
        <v>46235</v>
      </c>
      <c r="D61" s="14">
        <f t="shared" si="1"/>
        <v>2552.840678267391</v>
      </c>
      <c r="E61" s="17">
        <f t="shared" si="0"/>
        <v>194015.8915483215</v>
      </c>
      <c r="F61" s="14"/>
    </row>
    <row r="62" spans="2:6" x14ac:dyDescent="0.3">
      <c r="B62" s="11">
        <v>45</v>
      </c>
      <c r="C62" s="45">
        <f t="shared" si="2"/>
        <v>46266</v>
      </c>
      <c r="D62" s="14">
        <f t="shared" si="1"/>
        <v>2552.840678267391</v>
      </c>
      <c r="E62" s="17">
        <f t="shared" si="0"/>
        <v>191463.05087005411</v>
      </c>
      <c r="F62" s="14"/>
    </row>
    <row r="63" spans="2:6" x14ac:dyDescent="0.3">
      <c r="B63" s="11">
        <v>46</v>
      </c>
      <c r="C63" s="45">
        <f t="shared" si="2"/>
        <v>46296</v>
      </c>
      <c r="D63" s="14">
        <f t="shared" si="1"/>
        <v>2552.840678267391</v>
      </c>
      <c r="E63" s="17">
        <f t="shared" si="0"/>
        <v>188910.21019178673</v>
      </c>
      <c r="F63" s="14"/>
    </row>
    <row r="64" spans="2:6" x14ac:dyDescent="0.3">
      <c r="B64" s="11">
        <v>47</v>
      </c>
      <c r="C64" s="45">
        <f t="shared" si="2"/>
        <v>46327</v>
      </c>
      <c r="D64" s="14">
        <f t="shared" si="1"/>
        <v>2552.840678267391</v>
      </c>
      <c r="E64" s="17">
        <f t="shared" si="0"/>
        <v>186357.36951351934</v>
      </c>
      <c r="F64" s="14"/>
    </row>
    <row r="65" spans="2:6" x14ac:dyDescent="0.3">
      <c r="B65" s="11">
        <v>48</v>
      </c>
      <c r="C65" s="45">
        <f t="shared" si="2"/>
        <v>46357</v>
      </c>
      <c r="D65" s="14">
        <f t="shared" si="1"/>
        <v>2552.840678267391</v>
      </c>
      <c r="E65" s="17">
        <f t="shared" si="0"/>
        <v>183804.52883525196</v>
      </c>
      <c r="F65" s="14"/>
    </row>
    <row r="66" spans="2:6" x14ac:dyDescent="0.3">
      <c r="B66" s="11">
        <v>49</v>
      </c>
      <c r="C66" s="45">
        <f t="shared" si="2"/>
        <v>46388</v>
      </c>
      <c r="D66" s="14">
        <f t="shared" si="1"/>
        <v>2552.840678267391</v>
      </c>
      <c r="E66" s="17">
        <f t="shared" si="0"/>
        <v>181251.68815698457</v>
      </c>
      <c r="F66" s="14"/>
    </row>
    <row r="67" spans="2:6" x14ac:dyDescent="0.3">
      <c r="B67" s="11">
        <v>50</v>
      </c>
      <c r="C67" s="45">
        <f t="shared" si="2"/>
        <v>46419</v>
      </c>
      <c r="D67" s="14">
        <f t="shared" si="1"/>
        <v>2552.840678267391</v>
      </c>
      <c r="E67" s="17">
        <f t="shared" si="0"/>
        <v>178698.84747871719</v>
      </c>
      <c r="F67" s="14"/>
    </row>
    <row r="68" spans="2:6" x14ac:dyDescent="0.3">
      <c r="B68" s="11">
        <v>51</v>
      </c>
      <c r="C68" s="45">
        <f t="shared" si="2"/>
        <v>46447</v>
      </c>
      <c r="D68" s="14">
        <f t="shared" si="1"/>
        <v>2552.840678267391</v>
      </c>
      <c r="E68" s="17">
        <f t="shared" si="0"/>
        <v>176146.0068004498</v>
      </c>
      <c r="F68" s="14"/>
    </row>
    <row r="69" spans="2:6" x14ac:dyDescent="0.3">
      <c r="B69" s="11">
        <v>52</v>
      </c>
      <c r="C69" s="45">
        <f t="shared" si="2"/>
        <v>46478</v>
      </c>
      <c r="D69" s="14">
        <f t="shared" si="1"/>
        <v>2552.840678267391</v>
      </c>
      <c r="E69" s="17">
        <f t="shared" si="0"/>
        <v>173593.16612218242</v>
      </c>
      <c r="F69" s="14"/>
    </row>
    <row r="70" spans="2:6" x14ac:dyDescent="0.3">
      <c r="B70" s="11">
        <v>53</v>
      </c>
      <c r="C70" s="45">
        <f t="shared" si="2"/>
        <v>46508</v>
      </c>
      <c r="D70" s="14">
        <f t="shared" si="1"/>
        <v>2552.840678267391</v>
      </c>
      <c r="E70" s="17">
        <f t="shared" si="0"/>
        <v>171040.32544391503</v>
      </c>
      <c r="F70" s="14"/>
    </row>
    <row r="71" spans="2:6" x14ac:dyDescent="0.3">
      <c r="B71" s="11">
        <v>54</v>
      </c>
      <c r="C71" s="45">
        <f t="shared" si="2"/>
        <v>46539</v>
      </c>
      <c r="D71" s="14">
        <f t="shared" si="1"/>
        <v>2552.840678267391</v>
      </c>
      <c r="E71" s="17">
        <f t="shared" si="0"/>
        <v>168487.48476564765</v>
      </c>
      <c r="F71" s="14"/>
    </row>
    <row r="72" spans="2:6" x14ac:dyDescent="0.3">
      <c r="B72" s="11">
        <v>55</v>
      </c>
      <c r="C72" s="45">
        <f t="shared" si="2"/>
        <v>46569</v>
      </c>
      <c r="D72" s="14">
        <f t="shared" si="1"/>
        <v>2552.840678267391</v>
      </c>
      <c r="E72" s="17">
        <f t="shared" si="0"/>
        <v>165934.64408738026</v>
      </c>
      <c r="F72" s="14"/>
    </row>
    <row r="73" spans="2:6" x14ac:dyDescent="0.3">
      <c r="B73" s="11">
        <v>56</v>
      </c>
      <c r="C73" s="45">
        <f t="shared" si="2"/>
        <v>46600</v>
      </c>
      <c r="D73" s="14">
        <f t="shared" si="1"/>
        <v>2552.840678267391</v>
      </c>
      <c r="E73" s="17">
        <f t="shared" si="0"/>
        <v>163381.80340911288</v>
      </c>
      <c r="F73" s="14"/>
    </row>
    <row r="74" spans="2:6" x14ac:dyDescent="0.3">
      <c r="B74" s="11">
        <v>57</v>
      </c>
      <c r="C74" s="45">
        <f t="shared" si="2"/>
        <v>46631</v>
      </c>
      <c r="D74" s="14">
        <f t="shared" si="1"/>
        <v>2552.840678267391</v>
      </c>
      <c r="E74" s="17">
        <f t="shared" si="0"/>
        <v>160828.96273084549</v>
      </c>
      <c r="F74" s="14"/>
    </row>
    <row r="75" spans="2:6" x14ac:dyDescent="0.3">
      <c r="B75" s="11">
        <v>58</v>
      </c>
      <c r="C75" s="45">
        <f t="shared" si="2"/>
        <v>46661</v>
      </c>
      <c r="D75" s="14">
        <f t="shared" si="1"/>
        <v>2552.840678267391</v>
      </c>
      <c r="E75" s="17">
        <f t="shared" si="0"/>
        <v>158276.12205257811</v>
      </c>
      <c r="F75" s="14"/>
    </row>
    <row r="76" spans="2:6" x14ac:dyDescent="0.3">
      <c r="B76" s="11">
        <v>59</v>
      </c>
      <c r="C76" s="45">
        <f t="shared" si="2"/>
        <v>46692</v>
      </c>
      <c r="D76" s="14">
        <f t="shared" si="1"/>
        <v>2552.840678267391</v>
      </c>
      <c r="E76" s="17">
        <f t="shared" si="0"/>
        <v>155723.28137431073</v>
      </c>
      <c r="F76" s="14"/>
    </row>
    <row r="77" spans="2:6" x14ac:dyDescent="0.3">
      <c r="B77" s="11">
        <v>60</v>
      </c>
      <c r="C77" s="45">
        <f t="shared" si="2"/>
        <v>46722</v>
      </c>
      <c r="D77" s="14">
        <f t="shared" si="1"/>
        <v>2552.840678267391</v>
      </c>
      <c r="E77" s="17">
        <f t="shared" si="0"/>
        <v>153170.44069604334</v>
      </c>
      <c r="F77" s="14"/>
    </row>
    <row r="78" spans="2:6" x14ac:dyDescent="0.3">
      <c r="B78" s="11">
        <v>61</v>
      </c>
      <c r="C78" s="45">
        <f t="shared" si="2"/>
        <v>46753</v>
      </c>
      <c r="D78" s="14">
        <f t="shared" si="1"/>
        <v>2552.840678267391</v>
      </c>
      <c r="E78" s="17">
        <f t="shared" si="0"/>
        <v>150617.60001777596</v>
      </c>
      <c r="F78" s="14"/>
    </row>
    <row r="79" spans="2:6" x14ac:dyDescent="0.3">
      <c r="B79" s="11">
        <v>62</v>
      </c>
      <c r="C79" s="45">
        <f t="shared" si="2"/>
        <v>46784</v>
      </c>
      <c r="D79" s="14">
        <f t="shared" si="1"/>
        <v>2552.840678267391</v>
      </c>
      <c r="E79" s="17">
        <f t="shared" si="0"/>
        <v>148064.75933950857</v>
      </c>
      <c r="F79" s="14"/>
    </row>
    <row r="80" spans="2:6" x14ac:dyDescent="0.3">
      <c r="B80" s="11">
        <v>63</v>
      </c>
      <c r="C80" s="45">
        <f t="shared" si="2"/>
        <v>46813</v>
      </c>
      <c r="D80" s="14">
        <f t="shared" si="1"/>
        <v>2552.840678267391</v>
      </c>
      <c r="E80" s="17">
        <f t="shared" si="0"/>
        <v>145511.91866124119</v>
      </c>
      <c r="F80" s="14"/>
    </row>
    <row r="81" spans="2:6" x14ac:dyDescent="0.3">
      <c r="B81" s="11">
        <v>64</v>
      </c>
      <c r="C81" s="45">
        <f t="shared" si="2"/>
        <v>46844</v>
      </c>
      <c r="D81" s="14">
        <f t="shared" si="1"/>
        <v>2552.840678267391</v>
      </c>
      <c r="E81" s="17">
        <f t="shared" si="0"/>
        <v>142959.0779829738</v>
      </c>
      <c r="F81" s="14"/>
    </row>
    <row r="82" spans="2:6" x14ac:dyDescent="0.3">
      <c r="B82" s="11">
        <v>65</v>
      </c>
      <c r="C82" s="45">
        <f t="shared" si="2"/>
        <v>46874</v>
      </c>
      <c r="D82" s="14">
        <f t="shared" si="1"/>
        <v>2552.840678267391</v>
      </c>
      <c r="E82" s="17">
        <f t="shared" ref="E82:E137" si="3">+E81-D82</f>
        <v>140406.23730470642</v>
      </c>
      <c r="F82" s="14"/>
    </row>
    <row r="83" spans="2:6" x14ac:dyDescent="0.3">
      <c r="B83" s="11">
        <v>66</v>
      </c>
      <c r="C83" s="45">
        <f t="shared" si="2"/>
        <v>46905</v>
      </c>
      <c r="D83" s="14">
        <f t="shared" ref="D83:D136" si="4">+$D$11</f>
        <v>2552.840678267391</v>
      </c>
      <c r="E83" s="17">
        <f t="shared" si="3"/>
        <v>137853.39662643903</v>
      </c>
      <c r="F83" s="14"/>
    </row>
    <row r="84" spans="2:6" x14ac:dyDescent="0.3">
      <c r="B84" s="11">
        <v>67</v>
      </c>
      <c r="C84" s="45">
        <f t="shared" si="2"/>
        <v>46935</v>
      </c>
      <c r="D84" s="14">
        <f t="shared" si="4"/>
        <v>2552.840678267391</v>
      </c>
      <c r="E84" s="17">
        <f t="shared" si="3"/>
        <v>135300.55594817165</v>
      </c>
      <c r="F84" s="14"/>
    </row>
    <row r="85" spans="2:6" x14ac:dyDescent="0.3">
      <c r="B85" s="11">
        <v>68</v>
      </c>
      <c r="C85" s="45">
        <f t="shared" ref="C85:C137" si="5">DATE(YEAR(C84),MONTH(C84)+$D$14,DAY(C84))</f>
        <v>46966</v>
      </c>
      <c r="D85" s="14">
        <f t="shared" si="4"/>
        <v>2552.840678267391</v>
      </c>
      <c r="E85" s="17">
        <f t="shared" si="3"/>
        <v>132747.71526990426</v>
      </c>
      <c r="F85" s="14"/>
    </row>
    <row r="86" spans="2:6" x14ac:dyDescent="0.3">
      <c r="B86" s="11">
        <v>69</v>
      </c>
      <c r="C86" s="45">
        <f t="shared" si="5"/>
        <v>46997</v>
      </c>
      <c r="D86" s="14">
        <f t="shared" si="4"/>
        <v>2552.840678267391</v>
      </c>
      <c r="E86" s="17">
        <f t="shared" si="3"/>
        <v>130194.87459163688</v>
      </c>
      <c r="F86" s="14"/>
    </row>
    <row r="87" spans="2:6" x14ac:dyDescent="0.3">
      <c r="B87" s="11">
        <v>70</v>
      </c>
      <c r="C87" s="45">
        <f t="shared" si="5"/>
        <v>47027</v>
      </c>
      <c r="D87" s="14">
        <f t="shared" si="4"/>
        <v>2552.840678267391</v>
      </c>
      <c r="E87" s="17">
        <f t="shared" si="3"/>
        <v>127642.03391336949</v>
      </c>
      <c r="F87" s="14"/>
    </row>
    <row r="88" spans="2:6" x14ac:dyDescent="0.3">
      <c r="B88" s="11">
        <v>71</v>
      </c>
      <c r="C88" s="45">
        <f t="shared" si="5"/>
        <v>47058</v>
      </c>
      <c r="D88" s="14">
        <f t="shared" si="4"/>
        <v>2552.840678267391</v>
      </c>
      <c r="E88" s="17">
        <f t="shared" si="3"/>
        <v>125089.19323510211</v>
      </c>
      <c r="F88" s="14"/>
    </row>
    <row r="89" spans="2:6" x14ac:dyDescent="0.3">
      <c r="B89" s="11">
        <v>72</v>
      </c>
      <c r="C89" s="45">
        <f t="shared" si="5"/>
        <v>47088</v>
      </c>
      <c r="D89" s="14">
        <f t="shared" si="4"/>
        <v>2552.840678267391</v>
      </c>
      <c r="E89" s="17">
        <f t="shared" si="3"/>
        <v>122536.35255683472</v>
      </c>
      <c r="F89" s="14"/>
    </row>
    <row r="90" spans="2:6" x14ac:dyDescent="0.3">
      <c r="B90" s="11">
        <v>73</v>
      </c>
      <c r="C90" s="45">
        <f t="shared" si="5"/>
        <v>47119</v>
      </c>
      <c r="D90" s="14">
        <f t="shared" si="4"/>
        <v>2552.840678267391</v>
      </c>
      <c r="E90" s="17">
        <f t="shared" si="3"/>
        <v>119983.51187856734</v>
      </c>
      <c r="F90" s="14"/>
    </row>
    <row r="91" spans="2:6" x14ac:dyDescent="0.3">
      <c r="B91" s="11">
        <v>74</v>
      </c>
      <c r="C91" s="45">
        <f t="shared" si="5"/>
        <v>47150</v>
      </c>
      <c r="D91" s="14">
        <f t="shared" si="4"/>
        <v>2552.840678267391</v>
      </c>
      <c r="E91" s="17">
        <f t="shared" si="3"/>
        <v>117430.67120029996</v>
      </c>
      <c r="F91" s="14"/>
    </row>
    <row r="92" spans="2:6" x14ac:dyDescent="0.3">
      <c r="B92" s="11">
        <v>75</v>
      </c>
      <c r="C92" s="45">
        <f t="shared" si="5"/>
        <v>47178</v>
      </c>
      <c r="D92" s="14">
        <f t="shared" si="4"/>
        <v>2552.840678267391</v>
      </c>
      <c r="E92" s="17">
        <f t="shared" si="3"/>
        <v>114877.83052203257</v>
      </c>
      <c r="F92" s="14"/>
    </row>
    <row r="93" spans="2:6" x14ac:dyDescent="0.3">
      <c r="B93" s="11">
        <v>76</v>
      </c>
      <c r="C93" s="45">
        <f t="shared" si="5"/>
        <v>47209</v>
      </c>
      <c r="D93" s="14">
        <f t="shared" si="4"/>
        <v>2552.840678267391</v>
      </c>
      <c r="E93" s="17">
        <f t="shared" si="3"/>
        <v>112324.98984376519</v>
      </c>
      <c r="F93" s="14"/>
    </row>
    <row r="94" spans="2:6" x14ac:dyDescent="0.3">
      <c r="B94" s="11">
        <v>77</v>
      </c>
      <c r="C94" s="45">
        <f t="shared" si="5"/>
        <v>47239</v>
      </c>
      <c r="D94" s="14">
        <f t="shared" si="4"/>
        <v>2552.840678267391</v>
      </c>
      <c r="E94" s="17">
        <f t="shared" si="3"/>
        <v>109772.1491654978</v>
      </c>
      <c r="F94" s="14"/>
    </row>
    <row r="95" spans="2:6" x14ac:dyDescent="0.3">
      <c r="B95" s="11">
        <v>78</v>
      </c>
      <c r="C95" s="45">
        <f t="shared" si="5"/>
        <v>47270</v>
      </c>
      <c r="D95" s="14">
        <f t="shared" si="4"/>
        <v>2552.840678267391</v>
      </c>
      <c r="E95" s="17">
        <f t="shared" si="3"/>
        <v>107219.30848723042</v>
      </c>
      <c r="F95" s="14"/>
    </row>
    <row r="96" spans="2:6" x14ac:dyDescent="0.3">
      <c r="B96" s="11">
        <v>79</v>
      </c>
      <c r="C96" s="45">
        <f t="shared" si="5"/>
        <v>47300</v>
      </c>
      <c r="D96" s="14">
        <f t="shared" si="4"/>
        <v>2552.840678267391</v>
      </c>
      <c r="E96" s="17">
        <f t="shared" si="3"/>
        <v>104666.46780896303</v>
      </c>
      <c r="F96" s="14"/>
    </row>
    <row r="97" spans="2:6" x14ac:dyDescent="0.3">
      <c r="B97" s="11">
        <v>80</v>
      </c>
      <c r="C97" s="45">
        <f t="shared" si="5"/>
        <v>47331</v>
      </c>
      <c r="D97" s="14">
        <f t="shared" si="4"/>
        <v>2552.840678267391</v>
      </c>
      <c r="E97" s="17">
        <f t="shared" si="3"/>
        <v>102113.62713069565</v>
      </c>
      <c r="F97" s="14"/>
    </row>
    <row r="98" spans="2:6" x14ac:dyDescent="0.3">
      <c r="B98" s="11">
        <v>81</v>
      </c>
      <c r="C98" s="45">
        <f t="shared" si="5"/>
        <v>47362</v>
      </c>
      <c r="D98" s="14">
        <f t="shared" si="4"/>
        <v>2552.840678267391</v>
      </c>
      <c r="E98" s="17">
        <f t="shared" si="3"/>
        <v>99560.786452428263</v>
      </c>
      <c r="F98" s="14"/>
    </row>
    <row r="99" spans="2:6" x14ac:dyDescent="0.3">
      <c r="B99" s="11">
        <v>82</v>
      </c>
      <c r="C99" s="45">
        <f t="shared" si="5"/>
        <v>47392</v>
      </c>
      <c r="D99" s="14">
        <f t="shared" si="4"/>
        <v>2552.840678267391</v>
      </c>
      <c r="E99" s="17">
        <f t="shared" si="3"/>
        <v>97007.945774160878</v>
      </c>
      <c r="F99" s="14"/>
    </row>
    <row r="100" spans="2:6" x14ac:dyDescent="0.3">
      <c r="B100" s="11">
        <v>83</v>
      </c>
      <c r="C100" s="45">
        <f t="shared" si="5"/>
        <v>47423</v>
      </c>
      <c r="D100" s="14">
        <f t="shared" si="4"/>
        <v>2552.840678267391</v>
      </c>
      <c r="E100" s="17">
        <f t="shared" si="3"/>
        <v>94455.105095893494</v>
      </c>
      <c r="F100" s="14"/>
    </row>
    <row r="101" spans="2:6" x14ac:dyDescent="0.3">
      <c r="B101" s="11">
        <v>84</v>
      </c>
      <c r="C101" s="45">
        <f t="shared" si="5"/>
        <v>47453</v>
      </c>
      <c r="D101" s="14">
        <f t="shared" si="4"/>
        <v>2552.840678267391</v>
      </c>
      <c r="E101" s="17">
        <f t="shared" si="3"/>
        <v>91902.264417626109</v>
      </c>
      <c r="F101" s="14"/>
    </row>
    <row r="102" spans="2:6" x14ac:dyDescent="0.3">
      <c r="B102" s="11">
        <v>85</v>
      </c>
      <c r="C102" s="45">
        <f t="shared" si="5"/>
        <v>47484</v>
      </c>
      <c r="D102" s="14">
        <f t="shared" si="4"/>
        <v>2552.840678267391</v>
      </c>
      <c r="E102" s="17">
        <f t="shared" si="3"/>
        <v>89349.423739358725</v>
      </c>
      <c r="F102" s="14"/>
    </row>
    <row r="103" spans="2:6" x14ac:dyDescent="0.3">
      <c r="B103" s="11">
        <v>86</v>
      </c>
      <c r="C103" s="45">
        <f t="shared" si="5"/>
        <v>47515</v>
      </c>
      <c r="D103" s="14">
        <f t="shared" si="4"/>
        <v>2552.840678267391</v>
      </c>
      <c r="E103" s="17">
        <f t="shared" si="3"/>
        <v>86796.58306109134</v>
      </c>
      <c r="F103" s="14"/>
    </row>
    <row r="104" spans="2:6" x14ac:dyDescent="0.3">
      <c r="B104" s="11">
        <v>87</v>
      </c>
      <c r="C104" s="45">
        <f t="shared" si="5"/>
        <v>47543</v>
      </c>
      <c r="D104" s="14">
        <f t="shared" si="4"/>
        <v>2552.840678267391</v>
      </c>
      <c r="E104" s="17">
        <f t="shared" si="3"/>
        <v>84243.742382823955</v>
      </c>
      <c r="F104" s="14"/>
    </row>
    <row r="105" spans="2:6" x14ac:dyDescent="0.3">
      <c r="B105" s="11">
        <v>88</v>
      </c>
      <c r="C105" s="45">
        <f t="shared" si="5"/>
        <v>47574</v>
      </c>
      <c r="D105" s="14">
        <f t="shared" si="4"/>
        <v>2552.840678267391</v>
      </c>
      <c r="E105" s="17">
        <f t="shared" si="3"/>
        <v>81690.901704556571</v>
      </c>
      <c r="F105" s="14"/>
    </row>
    <row r="106" spans="2:6" x14ac:dyDescent="0.3">
      <c r="B106" s="11">
        <v>89</v>
      </c>
      <c r="C106" s="45">
        <f t="shared" si="5"/>
        <v>47604</v>
      </c>
      <c r="D106" s="14">
        <f t="shared" si="4"/>
        <v>2552.840678267391</v>
      </c>
      <c r="E106" s="17">
        <f t="shared" si="3"/>
        <v>79138.061026289186</v>
      </c>
      <c r="F106" s="14"/>
    </row>
    <row r="107" spans="2:6" x14ac:dyDescent="0.3">
      <c r="B107" s="11">
        <v>90</v>
      </c>
      <c r="C107" s="45">
        <f t="shared" si="5"/>
        <v>47635</v>
      </c>
      <c r="D107" s="14">
        <f t="shared" si="4"/>
        <v>2552.840678267391</v>
      </c>
      <c r="E107" s="17">
        <f t="shared" si="3"/>
        <v>76585.220348021801</v>
      </c>
      <c r="F107" s="14"/>
    </row>
    <row r="108" spans="2:6" x14ac:dyDescent="0.3">
      <c r="B108" s="11">
        <v>91</v>
      </c>
      <c r="C108" s="45">
        <f t="shared" si="5"/>
        <v>47665</v>
      </c>
      <c r="D108" s="14">
        <f t="shared" si="4"/>
        <v>2552.840678267391</v>
      </c>
      <c r="E108" s="17">
        <f t="shared" si="3"/>
        <v>74032.379669754417</v>
      </c>
      <c r="F108" s="14"/>
    </row>
    <row r="109" spans="2:6" x14ac:dyDescent="0.3">
      <c r="B109" s="11">
        <v>92</v>
      </c>
      <c r="C109" s="45">
        <f t="shared" si="5"/>
        <v>47696</v>
      </c>
      <c r="D109" s="14">
        <f t="shared" si="4"/>
        <v>2552.840678267391</v>
      </c>
      <c r="E109" s="17">
        <f t="shared" si="3"/>
        <v>71479.538991487032</v>
      </c>
      <c r="F109" s="14"/>
    </row>
    <row r="110" spans="2:6" x14ac:dyDescent="0.3">
      <c r="B110" s="11">
        <v>93</v>
      </c>
      <c r="C110" s="45">
        <f t="shared" si="5"/>
        <v>47727</v>
      </c>
      <c r="D110" s="14">
        <f t="shared" si="4"/>
        <v>2552.840678267391</v>
      </c>
      <c r="E110" s="17">
        <f t="shared" si="3"/>
        <v>68926.698313219647</v>
      </c>
      <c r="F110" s="14"/>
    </row>
    <row r="111" spans="2:6" x14ac:dyDescent="0.3">
      <c r="B111" s="11">
        <v>94</v>
      </c>
      <c r="C111" s="45">
        <f t="shared" si="5"/>
        <v>47757</v>
      </c>
      <c r="D111" s="14">
        <f t="shared" si="4"/>
        <v>2552.840678267391</v>
      </c>
      <c r="E111" s="17">
        <f t="shared" si="3"/>
        <v>66373.857634952263</v>
      </c>
      <c r="F111" s="14"/>
    </row>
    <row r="112" spans="2:6" x14ac:dyDescent="0.3">
      <c r="B112" s="11">
        <v>95</v>
      </c>
      <c r="C112" s="45">
        <f t="shared" si="5"/>
        <v>47788</v>
      </c>
      <c r="D112" s="14">
        <f t="shared" si="4"/>
        <v>2552.840678267391</v>
      </c>
      <c r="E112" s="17">
        <f t="shared" si="3"/>
        <v>63821.016956684871</v>
      </c>
      <c r="F112" s="14"/>
    </row>
    <row r="113" spans="2:6" x14ac:dyDescent="0.3">
      <c r="B113" s="11">
        <v>96</v>
      </c>
      <c r="C113" s="45">
        <f t="shared" si="5"/>
        <v>47818</v>
      </c>
      <c r="D113" s="14">
        <f t="shared" si="4"/>
        <v>2552.840678267391</v>
      </c>
      <c r="E113" s="17">
        <f t="shared" si="3"/>
        <v>61268.176278417479</v>
      </c>
      <c r="F113" s="14"/>
    </row>
    <row r="114" spans="2:6" x14ac:dyDescent="0.3">
      <c r="B114" s="11">
        <v>97</v>
      </c>
      <c r="C114" s="45">
        <f t="shared" si="5"/>
        <v>47849</v>
      </c>
      <c r="D114" s="14">
        <f t="shared" si="4"/>
        <v>2552.840678267391</v>
      </c>
      <c r="E114" s="17">
        <f t="shared" si="3"/>
        <v>58715.335600150087</v>
      </c>
      <c r="F114" s="14"/>
    </row>
    <row r="115" spans="2:6" x14ac:dyDescent="0.3">
      <c r="B115" s="11">
        <v>98</v>
      </c>
      <c r="C115" s="45">
        <f t="shared" si="5"/>
        <v>47880</v>
      </c>
      <c r="D115" s="14">
        <f t="shared" si="4"/>
        <v>2552.840678267391</v>
      </c>
      <c r="E115" s="17">
        <f t="shared" si="3"/>
        <v>56162.494921882695</v>
      </c>
      <c r="F115" s="14"/>
    </row>
    <row r="116" spans="2:6" x14ac:dyDescent="0.3">
      <c r="B116" s="11">
        <v>99</v>
      </c>
      <c r="C116" s="45">
        <f t="shared" si="5"/>
        <v>47908</v>
      </c>
      <c r="D116" s="14">
        <f t="shared" si="4"/>
        <v>2552.840678267391</v>
      </c>
      <c r="E116" s="17">
        <f t="shared" si="3"/>
        <v>53609.654243615303</v>
      </c>
      <c r="F116" s="14"/>
    </row>
    <row r="117" spans="2:6" x14ac:dyDescent="0.3">
      <c r="B117" s="11">
        <v>100</v>
      </c>
      <c r="C117" s="45">
        <f t="shared" si="5"/>
        <v>47939</v>
      </c>
      <c r="D117" s="14">
        <f t="shared" si="4"/>
        <v>2552.840678267391</v>
      </c>
      <c r="E117" s="17">
        <f t="shared" si="3"/>
        <v>51056.813565347911</v>
      </c>
      <c r="F117" s="14"/>
    </row>
    <row r="118" spans="2:6" x14ac:dyDescent="0.3">
      <c r="B118" s="11">
        <v>101</v>
      </c>
      <c r="C118" s="45">
        <f t="shared" si="5"/>
        <v>47969</v>
      </c>
      <c r="D118" s="14">
        <f t="shared" si="4"/>
        <v>2552.840678267391</v>
      </c>
      <c r="E118" s="17">
        <f t="shared" si="3"/>
        <v>48503.972887080519</v>
      </c>
      <c r="F118" s="14"/>
    </row>
    <row r="119" spans="2:6" x14ac:dyDescent="0.3">
      <c r="B119" s="11">
        <v>102</v>
      </c>
      <c r="C119" s="45">
        <f t="shared" si="5"/>
        <v>48000</v>
      </c>
      <c r="D119" s="14">
        <f t="shared" si="4"/>
        <v>2552.840678267391</v>
      </c>
      <c r="E119" s="17">
        <f t="shared" si="3"/>
        <v>45951.132208813127</v>
      </c>
      <c r="F119" s="14"/>
    </row>
    <row r="120" spans="2:6" x14ac:dyDescent="0.3">
      <c r="B120" s="11">
        <v>103</v>
      </c>
      <c r="C120" s="45">
        <f t="shared" si="5"/>
        <v>48030</v>
      </c>
      <c r="D120" s="14">
        <f t="shared" si="4"/>
        <v>2552.840678267391</v>
      </c>
      <c r="E120" s="17">
        <f t="shared" si="3"/>
        <v>43398.291530545735</v>
      </c>
      <c r="F120" s="14"/>
    </row>
    <row r="121" spans="2:6" x14ac:dyDescent="0.3">
      <c r="B121" s="11">
        <v>104</v>
      </c>
      <c r="C121" s="45">
        <f t="shared" si="5"/>
        <v>48061</v>
      </c>
      <c r="D121" s="14">
        <f t="shared" si="4"/>
        <v>2552.840678267391</v>
      </c>
      <c r="E121" s="17">
        <f t="shared" si="3"/>
        <v>40845.450852278344</v>
      </c>
      <c r="F121" s="14"/>
    </row>
    <row r="122" spans="2:6" x14ac:dyDescent="0.3">
      <c r="B122" s="11">
        <v>105</v>
      </c>
      <c r="C122" s="45">
        <f t="shared" si="5"/>
        <v>48092</v>
      </c>
      <c r="D122" s="14">
        <f t="shared" si="4"/>
        <v>2552.840678267391</v>
      </c>
      <c r="E122" s="17">
        <f t="shared" si="3"/>
        <v>38292.610174010952</v>
      </c>
      <c r="F122" s="14"/>
    </row>
    <row r="123" spans="2:6" x14ac:dyDescent="0.3">
      <c r="B123" s="11">
        <v>106</v>
      </c>
      <c r="C123" s="45">
        <f t="shared" si="5"/>
        <v>48122</v>
      </c>
      <c r="D123" s="14">
        <f t="shared" si="4"/>
        <v>2552.840678267391</v>
      </c>
      <c r="E123" s="17">
        <f t="shared" si="3"/>
        <v>35739.76949574356</v>
      </c>
      <c r="F123" s="14"/>
    </row>
    <row r="124" spans="2:6" x14ac:dyDescent="0.3">
      <c r="B124" s="11">
        <v>107</v>
      </c>
      <c r="C124" s="45">
        <f t="shared" si="5"/>
        <v>48153</v>
      </c>
      <c r="D124" s="14">
        <f t="shared" si="4"/>
        <v>2552.840678267391</v>
      </c>
      <c r="E124" s="17">
        <f t="shared" si="3"/>
        <v>33186.928817476168</v>
      </c>
      <c r="F124" s="14"/>
    </row>
    <row r="125" spans="2:6" x14ac:dyDescent="0.3">
      <c r="B125" s="11">
        <v>108</v>
      </c>
      <c r="C125" s="45">
        <f t="shared" si="5"/>
        <v>48183</v>
      </c>
      <c r="D125" s="14">
        <f t="shared" si="4"/>
        <v>2552.840678267391</v>
      </c>
      <c r="E125" s="17">
        <f t="shared" si="3"/>
        <v>30634.088139208776</v>
      </c>
      <c r="F125" s="14"/>
    </row>
    <row r="126" spans="2:6" x14ac:dyDescent="0.3">
      <c r="B126" s="11">
        <v>109</v>
      </c>
      <c r="C126" s="45">
        <f t="shared" si="5"/>
        <v>48214</v>
      </c>
      <c r="D126" s="14">
        <f t="shared" si="4"/>
        <v>2552.840678267391</v>
      </c>
      <c r="E126" s="17">
        <f t="shared" si="3"/>
        <v>28081.247460941384</v>
      </c>
      <c r="F126" s="14"/>
    </row>
    <row r="127" spans="2:6" x14ac:dyDescent="0.3">
      <c r="B127" s="11">
        <v>110</v>
      </c>
      <c r="C127" s="45">
        <f t="shared" si="5"/>
        <v>48245</v>
      </c>
      <c r="D127" s="14">
        <f t="shared" si="4"/>
        <v>2552.840678267391</v>
      </c>
      <c r="E127" s="17">
        <f t="shared" si="3"/>
        <v>25528.406782673992</v>
      </c>
      <c r="F127" s="14"/>
    </row>
    <row r="128" spans="2:6" x14ac:dyDescent="0.3">
      <c r="B128" s="11">
        <v>111</v>
      </c>
      <c r="C128" s="45">
        <f t="shared" si="5"/>
        <v>48274</v>
      </c>
      <c r="D128" s="14">
        <f t="shared" si="4"/>
        <v>2552.840678267391</v>
      </c>
      <c r="E128" s="17">
        <f t="shared" si="3"/>
        <v>22975.5661044066</v>
      </c>
      <c r="F128" s="14"/>
    </row>
    <row r="129" spans="2:6" x14ac:dyDescent="0.3">
      <c r="B129" s="11">
        <v>112</v>
      </c>
      <c r="C129" s="45">
        <f t="shared" si="5"/>
        <v>48305</v>
      </c>
      <c r="D129" s="14">
        <f t="shared" si="4"/>
        <v>2552.840678267391</v>
      </c>
      <c r="E129" s="17">
        <f t="shared" si="3"/>
        <v>20422.725426139208</v>
      </c>
      <c r="F129" s="14"/>
    </row>
    <row r="130" spans="2:6" x14ac:dyDescent="0.3">
      <c r="B130" s="11">
        <v>113</v>
      </c>
      <c r="C130" s="45">
        <f t="shared" si="5"/>
        <v>48335</v>
      </c>
      <c r="D130" s="14">
        <f t="shared" si="4"/>
        <v>2552.840678267391</v>
      </c>
      <c r="E130" s="17">
        <f t="shared" si="3"/>
        <v>17869.884747871816</v>
      </c>
      <c r="F130" s="14"/>
    </row>
    <row r="131" spans="2:6" x14ac:dyDescent="0.3">
      <c r="B131" s="11">
        <v>114</v>
      </c>
      <c r="C131" s="45">
        <f t="shared" si="5"/>
        <v>48366</v>
      </c>
      <c r="D131" s="14">
        <f t="shared" si="4"/>
        <v>2552.840678267391</v>
      </c>
      <c r="E131" s="17">
        <f t="shared" si="3"/>
        <v>15317.044069604424</v>
      </c>
      <c r="F131" s="14"/>
    </row>
    <row r="132" spans="2:6" x14ac:dyDescent="0.3">
      <c r="B132" s="11">
        <v>115</v>
      </c>
      <c r="C132" s="45">
        <f t="shared" si="5"/>
        <v>48396</v>
      </c>
      <c r="D132" s="14">
        <f t="shared" si="4"/>
        <v>2552.840678267391</v>
      </c>
      <c r="E132" s="17">
        <f t="shared" si="3"/>
        <v>12764.203391337032</v>
      </c>
      <c r="F132" s="14"/>
    </row>
    <row r="133" spans="2:6" x14ac:dyDescent="0.3">
      <c r="B133" s="11">
        <v>116</v>
      </c>
      <c r="C133" s="45">
        <f t="shared" si="5"/>
        <v>48427</v>
      </c>
      <c r="D133" s="14">
        <f t="shared" si="4"/>
        <v>2552.840678267391</v>
      </c>
      <c r="E133" s="17">
        <f t="shared" si="3"/>
        <v>10211.36271306964</v>
      </c>
      <c r="F133" s="14"/>
    </row>
    <row r="134" spans="2:6" x14ac:dyDescent="0.3">
      <c r="B134" s="11">
        <v>117</v>
      </c>
      <c r="C134" s="45">
        <f t="shared" si="5"/>
        <v>48458</v>
      </c>
      <c r="D134" s="14">
        <f t="shared" si="4"/>
        <v>2552.840678267391</v>
      </c>
      <c r="E134" s="17">
        <f t="shared" si="3"/>
        <v>7658.5220348022494</v>
      </c>
      <c r="F134" s="14"/>
    </row>
    <row r="135" spans="2:6" x14ac:dyDescent="0.3">
      <c r="B135" s="11">
        <v>118</v>
      </c>
      <c r="C135" s="45">
        <f t="shared" si="5"/>
        <v>48488</v>
      </c>
      <c r="D135" s="14">
        <f t="shared" si="4"/>
        <v>2552.840678267391</v>
      </c>
      <c r="E135" s="17">
        <f t="shared" si="3"/>
        <v>5105.6813565348584</v>
      </c>
      <c r="F135" s="14"/>
    </row>
    <row r="136" spans="2:6" x14ac:dyDescent="0.3">
      <c r="B136" s="11">
        <v>119</v>
      </c>
      <c r="C136" s="45">
        <f t="shared" si="5"/>
        <v>48519</v>
      </c>
      <c r="D136" s="14">
        <f t="shared" si="4"/>
        <v>2552.840678267391</v>
      </c>
      <c r="E136" s="17">
        <f t="shared" si="3"/>
        <v>2552.8406782674674</v>
      </c>
      <c r="F136" s="14"/>
    </row>
    <row r="137" spans="2:6" x14ac:dyDescent="0.3">
      <c r="B137" s="11">
        <v>120</v>
      </c>
      <c r="C137" s="45">
        <f t="shared" si="5"/>
        <v>48549</v>
      </c>
      <c r="D137" s="14">
        <f>+$D$90</f>
        <v>2552.840678267391</v>
      </c>
      <c r="E137" s="17">
        <f t="shared" si="3"/>
        <v>7.6397554948925972E-11</v>
      </c>
      <c r="F137" s="14"/>
    </row>
    <row r="138" spans="2:6" x14ac:dyDescent="0.3">
      <c r="B138" s="11"/>
      <c r="D138" s="14"/>
      <c r="E138" s="15"/>
      <c r="F138" s="14"/>
    </row>
    <row r="139" spans="2:6" x14ac:dyDescent="0.3">
      <c r="B139" s="16"/>
      <c r="C139" s="8" t="s">
        <v>15</v>
      </c>
      <c r="D139" s="71">
        <f>SUM(D18:D138)</f>
        <v>306340.88139208686</v>
      </c>
      <c r="E139" s="72"/>
      <c r="F139" s="69"/>
    </row>
    <row r="140" spans="2:6" x14ac:dyDescent="0.3">
      <c r="D140" s="69"/>
      <c r="E140" s="69"/>
      <c r="F140" s="69"/>
    </row>
  </sheetData>
  <pageMargins left="0.7" right="0.7" top="0.28000000000000003" bottom="0.32" header="0.17" footer="0.17"/>
  <pageSetup scale="37" orientation="portrait" r:id="rId1"/>
  <headerFooter>
    <oddFooter>&amp;R&amp;Z&amp;F -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Q63"/>
  <sheetViews>
    <sheetView zoomScale="80" zoomScaleNormal="80" workbookViewId="0">
      <pane xSplit="1" ySplit="4" topLeftCell="B5" activePane="bottomRight" state="frozen"/>
      <selection pane="topRight" activeCell="B1" sqref="B1"/>
      <selection pane="bottomLeft" activeCell="A5" sqref="A5"/>
      <selection pane="bottomRight" sqref="A1:P1"/>
    </sheetView>
  </sheetViews>
  <sheetFormatPr defaultColWidth="9" defaultRowHeight="15.6" x14ac:dyDescent="0.3"/>
  <cols>
    <col min="1" max="1" width="12.109375" style="31" customWidth="1"/>
    <col min="2" max="2" width="6.109375" style="31" customWidth="1"/>
    <col min="3" max="3" width="5.5546875" style="30" customWidth="1"/>
    <col min="4" max="4" width="45.109375" style="30" customWidth="1"/>
    <col min="5" max="6" width="14.109375" style="32" customWidth="1"/>
    <col min="7" max="7" width="4" style="30" customWidth="1"/>
    <col min="8" max="8" width="5.5546875" style="30" customWidth="1"/>
    <col min="9" max="9" width="50.44140625" style="30" customWidth="1"/>
    <col min="10" max="11" width="13.44140625" style="32" customWidth="1"/>
    <col min="12" max="12" width="4.6640625" style="30" customWidth="1"/>
    <col min="13" max="13" width="5.5546875" style="30" customWidth="1"/>
    <col min="14" max="14" width="49.88671875" style="30" customWidth="1"/>
    <col min="15" max="16" width="13.6640625" style="32" customWidth="1"/>
    <col min="17" max="16384" width="9" style="30"/>
  </cols>
  <sheetData>
    <row r="1" spans="1:17" x14ac:dyDescent="0.3">
      <c r="A1" s="176" t="s">
        <v>26</v>
      </c>
      <c r="B1" s="177"/>
      <c r="C1" s="177"/>
      <c r="D1" s="177"/>
      <c r="E1" s="177"/>
      <c r="F1" s="177"/>
      <c r="G1" s="177"/>
      <c r="H1" s="177"/>
      <c r="I1" s="177"/>
      <c r="J1" s="177"/>
      <c r="K1" s="177"/>
      <c r="L1" s="177"/>
      <c r="M1" s="177"/>
      <c r="N1" s="177"/>
      <c r="O1" s="177"/>
      <c r="P1" s="177"/>
    </row>
    <row r="2" spans="1:17" x14ac:dyDescent="0.3">
      <c r="A2" s="31" t="s">
        <v>61</v>
      </c>
      <c r="H2" s="33"/>
    </row>
    <row r="3" spans="1:17" ht="16.2" thickBot="1" x14ac:dyDescent="0.35">
      <c r="A3" s="30"/>
      <c r="B3" s="30"/>
      <c r="E3" s="34"/>
      <c r="F3" s="34"/>
      <c r="J3" s="34"/>
      <c r="K3" s="34"/>
      <c r="O3" s="34"/>
      <c r="P3" s="34"/>
    </row>
    <row r="4" spans="1:17" ht="16.2" thickBot="1" x14ac:dyDescent="0.35">
      <c r="A4" s="35"/>
      <c r="B4" s="35"/>
      <c r="C4" s="178" t="s">
        <v>16</v>
      </c>
      <c r="D4" s="179"/>
      <c r="E4" s="179"/>
      <c r="F4" s="180"/>
      <c r="H4" s="178" t="s">
        <v>17</v>
      </c>
      <c r="I4" s="179"/>
      <c r="J4" s="179"/>
      <c r="K4" s="180"/>
      <c r="M4" s="178" t="s">
        <v>18</v>
      </c>
      <c r="N4" s="179"/>
      <c r="O4" s="179"/>
      <c r="P4" s="180"/>
    </row>
    <row r="5" spans="1:17" ht="16.2" thickBot="1" x14ac:dyDescent="0.35">
      <c r="A5" s="35"/>
      <c r="B5" s="35"/>
      <c r="C5" s="31"/>
      <c r="D5" s="31"/>
      <c r="E5" s="56" t="s">
        <v>19</v>
      </c>
      <c r="F5" s="56" t="s">
        <v>20</v>
      </c>
      <c r="H5" s="31"/>
      <c r="I5" s="31"/>
      <c r="J5" s="56" t="s">
        <v>19</v>
      </c>
      <c r="K5" s="56" t="s">
        <v>20</v>
      </c>
      <c r="M5" s="31"/>
      <c r="N5" s="31"/>
      <c r="O5" s="56" t="s">
        <v>19</v>
      </c>
      <c r="P5" s="56" t="s">
        <v>20</v>
      </c>
    </row>
    <row r="6" spans="1:17" ht="16.2" thickBot="1" x14ac:dyDescent="0.35">
      <c r="A6" s="84" t="s">
        <v>27</v>
      </c>
      <c r="B6" s="85"/>
      <c r="C6" s="86"/>
      <c r="D6" s="86"/>
      <c r="E6" s="87"/>
      <c r="F6" s="87"/>
      <c r="G6" s="88"/>
      <c r="H6" s="86"/>
      <c r="I6" s="86"/>
      <c r="J6" s="89"/>
      <c r="K6" s="89"/>
      <c r="L6" s="88"/>
      <c r="M6" s="86"/>
      <c r="N6" s="86"/>
      <c r="O6" s="89"/>
      <c r="P6" s="89"/>
      <c r="Q6" s="39"/>
    </row>
    <row r="7" spans="1:17" x14ac:dyDescent="0.3">
      <c r="A7" s="36" t="s">
        <v>29</v>
      </c>
      <c r="B7" s="36"/>
      <c r="C7" s="30" t="s">
        <v>48</v>
      </c>
      <c r="E7" s="38">
        <f>+'Right to Use Amort Schedule'!D9</f>
        <v>306340.88139208691</v>
      </c>
      <c r="F7" s="37"/>
      <c r="H7" s="30" t="s">
        <v>47</v>
      </c>
      <c r="J7" s="38">
        <f>+E7</f>
        <v>306340.88139208691</v>
      </c>
      <c r="K7" s="37"/>
      <c r="M7" s="30" t="str">
        <f>+H7</f>
        <v>Right-to-use lease asset</v>
      </c>
      <c r="N7" s="57"/>
      <c r="O7" s="38">
        <f>+E7</f>
        <v>306340.88139208691</v>
      </c>
      <c r="P7" s="38"/>
      <c r="Q7" s="39"/>
    </row>
    <row r="8" spans="1:17" x14ac:dyDescent="0.3">
      <c r="A8" s="35"/>
      <c r="B8" s="35"/>
      <c r="D8" s="30" t="s">
        <v>49</v>
      </c>
      <c r="E8" s="42"/>
      <c r="F8" s="38">
        <f>+'Right to Use Amort Schedule'!D7</f>
        <v>306340.88139208691</v>
      </c>
      <c r="H8" s="30" t="s">
        <v>49</v>
      </c>
      <c r="J8" s="38">
        <f>+F8</f>
        <v>306340.88139208691</v>
      </c>
      <c r="K8" s="38"/>
      <c r="N8" s="30" t="s">
        <v>38</v>
      </c>
      <c r="O8" s="38"/>
      <c r="P8" s="38">
        <f>+F8</f>
        <v>306340.88139208691</v>
      </c>
      <c r="Q8" s="39"/>
    </row>
    <row r="9" spans="1:17" x14ac:dyDescent="0.3">
      <c r="A9" s="35"/>
      <c r="B9" s="35"/>
      <c r="C9" s="170" t="s">
        <v>130</v>
      </c>
      <c r="D9" s="168"/>
      <c r="E9" s="168"/>
      <c r="F9" s="168"/>
      <c r="H9" s="31"/>
      <c r="I9" s="30" t="s">
        <v>38</v>
      </c>
      <c r="J9" s="38"/>
      <c r="K9" s="38">
        <f>+J8</f>
        <v>306340.88139208691</v>
      </c>
      <c r="M9" s="170" t="s">
        <v>130</v>
      </c>
      <c r="N9" s="168"/>
      <c r="O9" s="168"/>
      <c r="P9" s="168"/>
      <c r="Q9" s="39"/>
    </row>
    <row r="10" spans="1:17" x14ac:dyDescent="0.3">
      <c r="A10" s="35"/>
      <c r="B10" s="35"/>
      <c r="C10" s="57"/>
      <c r="E10" s="38"/>
      <c r="F10" s="38"/>
      <c r="H10" s="31"/>
      <c r="I10" s="30" t="s">
        <v>48</v>
      </c>
      <c r="J10" s="38"/>
      <c r="K10" s="38">
        <f>+J7</f>
        <v>306340.88139208691</v>
      </c>
      <c r="O10" s="38"/>
      <c r="P10" s="38"/>
      <c r="Q10" s="39"/>
    </row>
    <row r="11" spans="1:17" ht="35.4" customHeight="1" x14ac:dyDescent="0.3">
      <c r="A11" s="35"/>
      <c r="B11" s="35"/>
      <c r="C11" s="170"/>
      <c r="D11" s="168"/>
      <c r="E11" s="168"/>
      <c r="F11" s="168"/>
      <c r="H11" s="170" t="s">
        <v>64</v>
      </c>
      <c r="I11" s="168"/>
      <c r="J11" s="168"/>
      <c r="K11" s="168"/>
      <c r="M11" s="170"/>
      <c r="N11" s="168"/>
      <c r="O11" s="168"/>
      <c r="P11" s="168"/>
      <c r="Q11" s="39"/>
    </row>
    <row r="12" spans="1:17" x14ac:dyDescent="0.3">
      <c r="A12" s="35"/>
      <c r="B12" s="35"/>
      <c r="C12" s="57"/>
      <c r="E12" s="38"/>
      <c r="F12" s="38"/>
      <c r="J12" s="30"/>
      <c r="K12" s="30"/>
      <c r="O12" s="38"/>
      <c r="P12" s="38"/>
      <c r="Q12" s="39"/>
    </row>
    <row r="13" spans="1:17" x14ac:dyDescent="0.3">
      <c r="A13" s="35"/>
      <c r="B13" s="35"/>
      <c r="C13" s="57"/>
      <c r="E13" s="38"/>
      <c r="F13" s="38"/>
      <c r="J13" s="30"/>
      <c r="K13" s="30"/>
      <c r="O13" s="38"/>
      <c r="P13" s="38"/>
      <c r="Q13" s="39"/>
    </row>
    <row r="14" spans="1:17" x14ac:dyDescent="0.3">
      <c r="A14" s="36" t="s">
        <v>28</v>
      </c>
      <c r="B14" s="36"/>
      <c r="D14" s="30" t="s">
        <v>21</v>
      </c>
      <c r="E14" s="38"/>
      <c r="F14" s="38"/>
      <c r="H14" s="40" t="s">
        <v>39</v>
      </c>
      <c r="J14" s="41">
        <f>+'Lease Payable Amort'!H22</f>
        <v>12876.182504321238</v>
      </c>
      <c r="K14" s="38"/>
      <c r="M14" s="30" t="str">
        <f>+H14</f>
        <v>Interest expense</v>
      </c>
      <c r="O14" s="41">
        <f>+J14</f>
        <v>12876.182504321238</v>
      </c>
      <c r="P14" s="38"/>
      <c r="Q14" s="39"/>
    </row>
    <row r="15" spans="1:17" x14ac:dyDescent="0.3">
      <c r="A15" s="36"/>
      <c r="B15" s="36"/>
      <c r="C15" s="40"/>
      <c r="D15" s="58"/>
      <c r="E15" s="38"/>
      <c r="F15" s="42"/>
      <c r="H15" s="40"/>
      <c r="I15" s="40" t="s">
        <v>37</v>
      </c>
      <c r="J15" s="38"/>
      <c r="K15" s="42">
        <f>+J14</f>
        <v>12876.182504321238</v>
      </c>
      <c r="N15" s="30" t="str">
        <f>+I15</f>
        <v>Interest payable</v>
      </c>
      <c r="O15" s="38"/>
      <c r="P15" s="42">
        <f>+O14</f>
        <v>12876.182504321238</v>
      </c>
      <c r="Q15" s="39"/>
    </row>
    <row r="16" spans="1:17" x14ac:dyDescent="0.3">
      <c r="A16" s="35"/>
      <c r="B16" s="35"/>
      <c r="C16" s="170"/>
      <c r="D16" s="168"/>
      <c r="E16" s="168"/>
      <c r="F16" s="168"/>
      <c r="H16" s="170" t="s">
        <v>69</v>
      </c>
      <c r="I16" s="168"/>
      <c r="J16" s="168"/>
      <c r="K16" s="168"/>
      <c r="M16" s="170" t="str">
        <f>+H16</f>
        <v>[To accrue interest on lease during rent holiday for government-wide reporting]</v>
      </c>
      <c r="N16" s="168"/>
      <c r="O16" s="168"/>
      <c r="P16" s="168"/>
      <c r="Q16" s="39"/>
    </row>
    <row r="17" spans="1:17" x14ac:dyDescent="0.3">
      <c r="A17" s="35"/>
      <c r="B17" s="35"/>
      <c r="C17" s="57"/>
      <c r="E17" s="38"/>
      <c r="F17" s="38"/>
      <c r="J17" s="38"/>
      <c r="K17" s="38"/>
      <c r="M17" s="57"/>
      <c r="O17" s="38"/>
      <c r="P17" s="38"/>
      <c r="Q17" s="39"/>
    </row>
    <row r="18" spans="1:17" x14ac:dyDescent="0.3">
      <c r="A18" s="35"/>
      <c r="B18" s="35"/>
      <c r="C18" s="57"/>
      <c r="E18" s="38"/>
      <c r="F18" s="38"/>
      <c r="J18" s="38"/>
      <c r="K18" s="38"/>
      <c r="M18" s="57"/>
      <c r="O18" s="38"/>
      <c r="P18" s="38"/>
      <c r="Q18" s="39"/>
    </row>
    <row r="19" spans="1:17" x14ac:dyDescent="0.3">
      <c r="A19" s="36" t="s">
        <v>30</v>
      </c>
      <c r="B19" s="36"/>
      <c r="C19" s="31"/>
      <c r="D19" s="30" t="s">
        <v>21</v>
      </c>
      <c r="E19" s="38"/>
      <c r="F19" s="38"/>
      <c r="H19" s="40" t="s">
        <v>50</v>
      </c>
      <c r="I19" s="40"/>
      <c r="J19" s="38">
        <f>SUM('Right to Use Amort Schedule'!D18:D29)</f>
        <v>30634.088139208699</v>
      </c>
      <c r="K19" s="38"/>
      <c r="M19" s="30" t="str">
        <f>+H19</f>
        <v>Amortization expense</v>
      </c>
      <c r="O19" s="38">
        <f>+J19</f>
        <v>30634.088139208699</v>
      </c>
      <c r="P19" s="38"/>
      <c r="Q19" s="39"/>
    </row>
    <row r="20" spans="1:17" x14ac:dyDescent="0.3">
      <c r="A20" s="35"/>
      <c r="B20" s="35"/>
      <c r="C20" s="31"/>
      <c r="E20" s="38"/>
      <c r="F20" s="38"/>
      <c r="H20" s="40"/>
      <c r="I20" s="40" t="s">
        <v>51</v>
      </c>
      <c r="J20" s="38"/>
      <c r="K20" s="38">
        <f>+J19</f>
        <v>30634.088139208699</v>
      </c>
      <c r="M20" s="31"/>
      <c r="N20" s="30" t="str">
        <f>+I20</f>
        <v>Accumulated amortization - right-to-use asset</v>
      </c>
      <c r="O20" s="38"/>
      <c r="P20" s="38">
        <f>+K20</f>
        <v>30634.088139208699</v>
      </c>
      <c r="Q20" s="39"/>
    </row>
    <row r="21" spans="1:17" x14ac:dyDescent="0.3">
      <c r="A21" s="35"/>
      <c r="B21" s="35"/>
      <c r="C21" s="170"/>
      <c r="D21" s="168"/>
      <c r="E21" s="168"/>
      <c r="F21" s="168"/>
      <c r="H21" s="170" t="s">
        <v>52</v>
      </c>
      <c r="I21" s="168"/>
      <c r="J21" s="168"/>
      <c r="K21" s="168"/>
      <c r="M21" s="170" t="str">
        <f>+H21</f>
        <v>[To record amortization of right-to-use lease asset]</v>
      </c>
      <c r="N21" s="168"/>
      <c r="O21" s="168"/>
      <c r="P21" s="168"/>
      <c r="Q21" s="39"/>
    </row>
    <row r="22" spans="1:17" ht="16.2" thickBot="1" x14ac:dyDescent="0.35">
      <c r="A22" s="35"/>
      <c r="B22" s="35"/>
      <c r="E22" s="38"/>
      <c r="F22" s="38"/>
      <c r="H22" s="57"/>
      <c r="J22" s="38"/>
      <c r="K22" s="38"/>
      <c r="M22" s="57"/>
      <c r="O22" s="38"/>
      <c r="P22" s="38"/>
      <c r="Q22" s="39"/>
    </row>
    <row r="23" spans="1:17" ht="16.2" thickBot="1" x14ac:dyDescent="0.35">
      <c r="A23" s="84" t="s">
        <v>31</v>
      </c>
      <c r="B23" s="90"/>
      <c r="C23" s="88"/>
      <c r="D23" s="88"/>
      <c r="E23" s="89"/>
      <c r="F23" s="89"/>
      <c r="G23" s="88"/>
      <c r="H23" s="88"/>
      <c r="I23" s="88"/>
      <c r="J23" s="89"/>
      <c r="K23" s="89"/>
      <c r="L23" s="88"/>
      <c r="M23" s="88"/>
      <c r="N23" s="88"/>
      <c r="O23" s="89"/>
      <c r="P23" s="89"/>
      <c r="Q23" s="39"/>
    </row>
    <row r="24" spans="1:17" x14ac:dyDescent="0.3">
      <c r="A24" s="35"/>
      <c r="B24" s="35"/>
      <c r="E24" s="38"/>
      <c r="F24" s="38"/>
      <c r="H24" s="57"/>
      <c r="J24" s="38"/>
      <c r="K24" s="38"/>
      <c r="M24" s="57"/>
      <c r="O24" s="38"/>
      <c r="P24" s="38"/>
      <c r="Q24" s="39"/>
    </row>
    <row r="25" spans="1:17" x14ac:dyDescent="0.3">
      <c r="A25" s="35" t="s">
        <v>72</v>
      </c>
      <c r="B25" s="35"/>
      <c r="C25" s="30" t="s">
        <v>53</v>
      </c>
      <c r="E25" s="38">
        <f>+'Lease Payable Amort'!D23+'Lease Payable Amort'!E23</f>
        <v>3600</v>
      </c>
      <c r="F25" s="38"/>
      <c r="H25" s="30" t="s">
        <v>37</v>
      </c>
      <c r="J25" s="38">
        <f>+'Lease Payable Amort'!E23</f>
        <v>2402.9360103884701</v>
      </c>
      <c r="K25" s="38"/>
      <c r="M25" s="30" t="s">
        <v>37</v>
      </c>
      <c r="O25" s="38">
        <f>+'Lease Payable Amort'!E23</f>
        <v>2402.9360103884701</v>
      </c>
      <c r="P25" s="38"/>
      <c r="Q25" s="39"/>
    </row>
    <row r="26" spans="1:17" x14ac:dyDescent="0.3">
      <c r="A26" s="35"/>
      <c r="B26" s="35"/>
      <c r="D26" s="30" t="s">
        <v>22</v>
      </c>
      <c r="E26" s="38"/>
      <c r="F26" s="38">
        <f>+'Lease Payable Amort'!C23</f>
        <v>3600</v>
      </c>
      <c r="H26" s="57"/>
      <c r="I26" s="30" t="s">
        <v>53</v>
      </c>
      <c r="J26" s="38"/>
      <c r="K26" s="38">
        <f>+J25</f>
        <v>2402.9360103884701</v>
      </c>
      <c r="M26" s="30" t="s">
        <v>39</v>
      </c>
      <c r="O26" s="38">
        <f>+'Lease Payable Amort'!D23</f>
        <v>1197.0639896115301</v>
      </c>
      <c r="P26" s="38"/>
      <c r="Q26" s="39"/>
    </row>
    <row r="27" spans="1:17" x14ac:dyDescent="0.3">
      <c r="A27" s="35"/>
      <c r="B27" s="35"/>
      <c r="C27" s="170" t="s">
        <v>55</v>
      </c>
      <c r="D27" s="168"/>
      <c r="E27" s="168"/>
      <c r="F27" s="168"/>
      <c r="H27" s="57"/>
      <c r="J27" s="38"/>
      <c r="K27" s="38"/>
      <c r="M27" s="57"/>
      <c r="N27" s="30" t="s">
        <v>22</v>
      </c>
      <c r="O27" s="38"/>
      <c r="P27" s="38">
        <f>+'Lease Payable Amort'!C23</f>
        <v>3600</v>
      </c>
      <c r="Q27" s="39"/>
    </row>
    <row r="28" spans="1:17" ht="36.6" customHeight="1" x14ac:dyDescent="0.3">
      <c r="A28" s="35"/>
      <c r="B28" s="35"/>
      <c r="C28" s="170"/>
      <c r="D28" s="168"/>
      <c r="E28" s="168"/>
      <c r="F28" s="168"/>
      <c r="H28" s="170" t="s">
        <v>74</v>
      </c>
      <c r="I28" s="168"/>
      <c r="J28" s="168"/>
      <c r="K28" s="168"/>
      <c r="L28" s="38"/>
      <c r="M28" s="170" t="s">
        <v>73</v>
      </c>
      <c r="N28" s="168"/>
      <c r="O28" s="168"/>
      <c r="P28" s="168"/>
      <c r="Q28" s="39"/>
    </row>
    <row r="29" spans="1:17" x14ac:dyDescent="0.3">
      <c r="A29" s="35"/>
      <c r="B29" s="35"/>
      <c r="E29" s="38"/>
      <c r="F29" s="38"/>
      <c r="H29" s="57"/>
      <c r="J29" s="38"/>
      <c r="K29" s="38"/>
      <c r="M29" s="57"/>
      <c r="O29" s="38"/>
      <c r="P29" s="38"/>
      <c r="Q29" s="39"/>
    </row>
    <row r="30" spans="1:17" x14ac:dyDescent="0.3">
      <c r="A30" s="35"/>
      <c r="B30" s="35"/>
      <c r="E30" s="38"/>
      <c r="F30" s="38"/>
      <c r="H30" s="57"/>
      <c r="J30" s="38"/>
      <c r="K30" s="38"/>
      <c r="M30" s="57"/>
      <c r="O30" s="38"/>
      <c r="P30" s="38"/>
      <c r="Q30" s="39"/>
    </row>
    <row r="31" spans="1:17" x14ac:dyDescent="0.3">
      <c r="A31" s="35" t="s">
        <v>75</v>
      </c>
      <c r="B31" s="35"/>
      <c r="C31" s="30" t="s">
        <v>53</v>
      </c>
      <c r="E31" s="38">
        <f>+'Lease Payable Amort'!D24+'Lease Payable Amort'!E24</f>
        <v>3600</v>
      </c>
      <c r="F31" s="38"/>
      <c r="H31" s="30" t="s">
        <v>37</v>
      </c>
      <c r="J31" s="38">
        <f>+'Lease Payable Amort'!E24</f>
        <v>2411.9470204274267</v>
      </c>
      <c r="K31" s="38"/>
      <c r="M31" s="30" t="s">
        <v>37</v>
      </c>
      <c r="O31" s="38">
        <f>+'Lease Payable Amort'!E24</f>
        <v>2411.9470204274267</v>
      </c>
      <c r="P31" s="38"/>
      <c r="Q31" s="39"/>
    </row>
    <row r="32" spans="1:17" x14ac:dyDescent="0.3">
      <c r="A32" s="35"/>
      <c r="B32" s="35"/>
      <c r="D32" s="30" t="s">
        <v>22</v>
      </c>
      <c r="E32" s="38"/>
      <c r="F32" s="38">
        <f>+'Lease Payable Amort'!C24</f>
        <v>3600</v>
      </c>
      <c r="H32" s="57"/>
      <c r="I32" s="30" t="s">
        <v>53</v>
      </c>
      <c r="J32" s="38"/>
      <c r="K32" s="38">
        <f>+J31</f>
        <v>2411.9470204274267</v>
      </c>
      <c r="M32" s="30" t="s">
        <v>39</v>
      </c>
      <c r="O32" s="38">
        <f>+'Lease Payable Amort'!D24</f>
        <v>1188.0529795725733</v>
      </c>
      <c r="P32" s="38"/>
      <c r="Q32" s="39"/>
    </row>
    <row r="33" spans="1:17" x14ac:dyDescent="0.3">
      <c r="A33" s="35"/>
      <c r="B33" s="35"/>
      <c r="C33" s="170" t="s">
        <v>55</v>
      </c>
      <c r="D33" s="168"/>
      <c r="E33" s="168"/>
      <c r="F33" s="168"/>
      <c r="H33" s="57"/>
      <c r="J33" s="38"/>
      <c r="K33" s="38"/>
      <c r="M33" s="57"/>
      <c r="N33" s="30" t="s">
        <v>22</v>
      </c>
      <c r="O33" s="38"/>
      <c r="P33" s="38">
        <f>+'Lease Payable Amort'!C24</f>
        <v>3600</v>
      </c>
      <c r="Q33" s="39"/>
    </row>
    <row r="34" spans="1:17" ht="35.1" customHeight="1" x14ac:dyDescent="0.3">
      <c r="A34" s="35"/>
      <c r="B34" s="35"/>
      <c r="C34" s="170"/>
      <c r="D34" s="168"/>
      <c r="E34" s="168"/>
      <c r="F34" s="168"/>
      <c r="H34" s="170" t="s">
        <v>74</v>
      </c>
      <c r="I34" s="168"/>
      <c r="J34" s="168"/>
      <c r="K34" s="168"/>
      <c r="L34" s="38"/>
      <c r="M34" s="170" t="s">
        <v>73</v>
      </c>
      <c r="N34" s="168"/>
      <c r="O34" s="168"/>
      <c r="P34" s="168"/>
      <c r="Q34" s="39"/>
    </row>
    <row r="35" spans="1:17" x14ac:dyDescent="0.3">
      <c r="A35" s="35"/>
      <c r="B35" s="35"/>
      <c r="E35" s="38"/>
      <c r="F35" s="38"/>
      <c r="H35" s="57"/>
      <c r="J35" s="38"/>
      <c r="K35" s="38"/>
      <c r="M35" s="57"/>
      <c r="O35" s="38"/>
      <c r="P35" s="38"/>
      <c r="Q35" s="39"/>
    </row>
    <row r="36" spans="1:17" x14ac:dyDescent="0.3">
      <c r="A36" s="35"/>
      <c r="B36" s="35"/>
      <c r="E36" s="38"/>
      <c r="F36" s="38"/>
      <c r="H36" s="57"/>
      <c r="J36" s="38"/>
      <c r="K36" s="38"/>
      <c r="M36" s="57"/>
      <c r="O36" s="38"/>
      <c r="P36" s="38"/>
      <c r="Q36" s="39"/>
    </row>
    <row r="37" spans="1:17" x14ac:dyDescent="0.3">
      <c r="A37" s="35" t="s">
        <v>76</v>
      </c>
      <c r="B37" s="35"/>
      <c r="C37" s="30" t="s">
        <v>53</v>
      </c>
      <c r="E37" s="38">
        <f>+'Lease Payable Amort'!E25+'Lease Payable Amort'!D25</f>
        <v>3600</v>
      </c>
      <c r="F37" s="38"/>
      <c r="H37" s="30" t="s">
        <v>37</v>
      </c>
      <c r="J37" s="38">
        <f>+'Lease Payable Amort'!E25</f>
        <v>2420.9918217540294</v>
      </c>
      <c r="K37" s="38"/>
      <c r="M37" s="30" t="s">
        <v>37</v>
      </c>
      <c r="O37" s="38">
        <f>+'Lease Payable Amort'!E25</f>
        <v>2420.9918217540294</v>
      </c>
      <c r="P37" s="38"/>
      <c r="Q37" s="39"/>
    </row>
    <row r="38" spans="1:17" x14ac:dyDescent="0.3">
      <c r="A38" s="35"/>
      <c r="B38" s="35"/>
      <c r="D38" s="30" t="s">
        <v>22</v>
      </c>
      <c r="E38" s="38"/>
      <c r="F38" s="38">
        <f>+'Lease Payable Amort'!C25</f>
        <v>3600</v>
      </c>
      <c r="H38" s="57"/>
      <c r="I38" s="30" t="s">
        <v>53</v>
      </c>
      <c r="J38" s="38"/>
      <c r="K38" s="38">
        <f>+J37</f>
        <v>2420.9918217540294</v>
      </c>
      <c r="M38" s="30" t="s">
        <v>39</v>
      </c>
      <c r="O38" s="38">
        <f>+'Lease Payable Amort'!D25</f>
        <v>1179.0081782459706</v>
      </c>
      <c r="P38" s="38"/>
      <c r="Q38" s="39"/>
    </row>
    <row r="39" spans="1:17" ht="34.5" customHeight="1" x14ac:dyDescent="0.3">
      <c r="A39" s="35"/>
      <c r="B39" s="35"/>
      <c r="C39" s="170" t="s">
        <v>55</v>
      </c>
      <c r="D39" s="168"/>
      <c r="E39" s="168"/>
      <c r="F39" s="168"/>
      <c r="H39" s="170" t="s">
        <v>74</v>
      </c>
      <c r="I39" s="168"/>
      <c r="J39" s="168"/>
      <c r="K39" s="168"/>
      <c r="M39" s="57"/>
      <c r="N39" s="30" t="s">
        <v>22</v>
      </c>
      <c r="O39" s="38"/>
      <c r="P39" s="38">
        <f>+'Lease Payable Amort'!C25</f>
        <v>3600</v>
      </c>
      <c r="Q39" s="39"/>
    </row>
    <row r="40" spans="1:17" ht="35.1" customHeight="1" x14ac:dyDescent="0.3">
      <c r="A40" s="35"/>
      <c r="B40" s="35"/>
      <c r="C40" s="170"/>
      <c r="D40" s="168"/>
      <c r="E40" s="168"/>
      <c r="F40" s="168"/>
      <c r="H40" s="170"/>
      <c r="I40" s="168"/>
      <c r="J40" s="168"/>
      <c r="K40" s="168"/>
      <c r="L40" s="38"/>
      <c r="M40" s="170" t="s">
        <v>73</v>
      </c>
      <c r="N40" s="168"/>
      <c r="O40" s="168"/>
      <c r="P40" s="168"/>
      <c r="Q40" s="39"/>
    </row>
    <row r="41" spans="1:17" x14ac:dyDescent="0.3">
      <c r="A41" s="35"/>
      <c r="B41" s="35"/>
      <c r="C41" s="173" t="s">
        <v>126</v>
      </c>
      <c r="D41" s="174"/>
      <c r="E41" s="174"/>
      <c r="F41" s="175"/>
      <c r="H41" s="57"/>
      <c r="J41" s="38"/>
      <c r="K41" s="38"/>
      <c r="M41" s="57"/>
      <c r="O41" s="38"/>
      <c r="P41" s="38"/>
      <c r="Q41" s="39"/>
    </row>
    <row r="42" spans="1:17" x14ac:dyDescent="0.3">
      <c r="A42" s="35"/>
      <c r="B42" s="35"/>
      <c r="E42" s="38"/>
      <c r="F42" s="38"/>
      <c r="H42" s="57"/>
      <c r="J42" s="38"/>
      <c r="K42" s="38"/>
      <c r="M42" s="57"/>
      <c r="O42" s="38"/>
      <c r="P42" s="38"/>
      <c r="Q42" s="39"/>
    </row>
    <row r="43" spans="1:17" x14ac:dyDescent="0.3">
      <c r="A43" s="35" t="s">
        <v>124</v>
      </c>
      <c r="B43" s="35"/>
      <c r="C43" s="30" t="s">
        <v>53</v>
      </c>
      <c r="E43" s="38">
        <f>+'Lease Payable Amort'!M23+'Lease Payable Amort'!M24</f>
        <v>1922.7235620402926</v>
      </c>
      <c r="F43" s="38"/>
      <c r="H43" s="30" t="s">
        <v>37</v>
      </c>
      <c r="J43" s="38">
        <f>+'Lease Payable Amort'!H27</f>
        <v>771.05380505102585</v>
      </c>
      <c r="K43" s="38"/>
      <c r="M43" s="30" t="s">
        <v>37</v>
      </c>
      <c r="O43" s="38">
        <f>+J43</f>
        <v>771.05380505102585</v>
      </c>
      <c r="P43" s="38"/>
      <c r="Q43" s="39"/>
    </row>
    <row r="44" spans="1:17" x14ac:dyDescent="0.3">
      <c r="A44" s="35"/>
      <c r="B44" s="35"/>
      <c r="C44" s="30" t="s">
        <v>54</v>
      </c>
      <c r="E44" s="38">
        <f>+'Lease Payable Amort'!M25</f>
        <v>1677.28</v>
      </c>
      <c r="F44" s="38"/>
      <c r="H44" s="30" t="s">
        <v>38</v>
      </c>
      <c r="J44" s="38">
        <f>+'Lease Payable Amort'!M25</f>
        <v>1677.28</v>
      </c>
      <c r="K44" s="38"/>
      <c r="M44" s="30" t="s">
        <v>38</v>
      </c>
      <c r="O44" s="38">
        <f>+J44</f>
        <v>1677.28</v>
      </c>
      <c r="P44" s="38"/>
      <c r="Q44" s="39"/>
    </row>
    <row r="45" spans="1:17" ht="15.6" customHeight="1" x14ac:dyDescent="0.3">
      <c r="A45" s="35"/>
      <c r="B45" s="35"/>
      <c r="D45" s="30" t="s">
        <v>22</v>
      </c>
      <c r="E45" s="38"/>
      <c r="F45" s="38">
        <f>+'Lease Payable Amort'!C28</f>
        <v>3600</v>
      </c>
      <c r="H45" s="57"/>
      <c r="I45" s="30" t="s">
        <v>53</v>
      </c>
      <c r="J45" s="38"/>
      <c r="K45" s="38">
        <f>+J43</f>
        <v>771.05380505102585</v>
      </c>
      <c r="M45" s="30" t="s">
        <v>39</v>
      </c>
      <c r="O45" s="38">
        <f>+'Lease Payable Amort'!D28</f>
        <v>1151.6697569892667</v>
      </c>
      <c r="P45" s="38"/>
      <c r="Q45" s="39"/>
    </row>
    <row r="46" spans="1:17" ht="15.6" customHeight="1" x14ac:dyDescent="0.3">
      <c r="A46" s="35"/>
      <c r="B46" s="35"/>
      <c r="C46" s="171" t="s">
        <v>55</v>
      </c>
      <c r="D46" s="172"/>
      <c r="E46" s="172"/>
      <c r="F46" s="172"/>
      <c r="H46" s="57"/>
      <c r="I46" s="30" t="s">
        <v>54</v>
      </c>
      <c r="J46" s="38"/>
      <c r="K46" s="38">
        <f>+E44</f>
        <v>1677.28</v>
      </c>
      <c r="M46" s="57"/>
      <c r="N46" s="30" t="s">
        <v>22</v>
      </c>
      <c r="O46" s="38"/>
      <c r="P46" s="38">
        <f>+'Lease Payable Amort'!C28</f>
        <v>3600</v>
      </c>
      <c r="Q46" s="39"/>
    </row>
    <row r="47" spans="1:17" ht="36.6" customHeight="1" x14ac:dyDescent="0.3">
      <c r="A47" s="35"/>
      <c r="B47" s="35"/>
      <c r="C47" s="163"/>
      <c r="D47" s="93"/>
      <c r="E47" s="93"/>
      <c r="F47" s="93"/>
      <c r="H47" s="170" t="s">
        <v>77</v>
      </c>
      <c r="I47" s="168"/>
      <c r="J47" s="168"/>
      <c r="K47" s="168"/>
      <c r="L47" s="38"/>
      <c r="M47" s="170" t="s">
        <v>56</v>
      </c>
      <c r="N47" s="168"/>
      <c r="O47" s="168"/>
      <c r="P47" s="168"/>
      <c r="Q47" s="39"/>
    </row>
    <row r="48" spans="1:17" x14ac:dyDescent="0.3">
      <c r="A48" s="35"/>
      <c r="B48" s="35"/>
      <c r="C48" s="163"/>
      <c r="D48" s="93"/>
      <c r="E48" s="93"/>
      <c r="F48" s="93"/>
      <c r="H48" s="161"/>
      <c r="I48" s="93"/>
      <c r="J48" s="93"/>
      <c r="K48" s="93"/>
      <c r="M48" s="161"/>
      <c r="N48" s="93"/>
      <c r="O48" s="93"/>
      <c r="P48" s="93"/>
      <c r="Q48" s="39"/>
    </row>
    <row r="49" spans="1:17" x14ac:dyDescent="0.3">
      <c r="A49" s="35"/>
      <c r="B49" s="35"/>
      <c r="C49" s="163"/>
      <c r="D49" s="93"/>
      <c r="E49" s="93"/>
      <c r="F49" s="93"/>
      <c r="H49" s="161"/>
      <c r="I49" s="93"/>
      <c r="J49" s="93"/>
      <c r="K49" s="93"/>
      <c r="M49" s="161"/>
      <c r="N49" s="93"/>
      <c r="O49" s="93"/>
      <c r="P49" s="93"/>
      <c r="Q49" s="39"/>
    </row>
    <row r="50" spans="1:17" x14ac:dyDescent="0.3">
      <c r="A50" s="35"/>
      <c r="B50" s="35"/>
      <c r="E50" s="38"/>
      <c r="F50" s="38"/>
      <c r="H50" s="57"/>
      <c r="J50" s="38"/>
      <c r="K50" s="38"/>
      <c r="M50" s="57"/>
      <c r="O50" s="38"/>
      <c r="P50" s="38"/>
      <c r="Q50" s="39"/>
    </row>
    <row r="51" spans="1:17" x14ac:dyDescent="0.3">
      <c r="A51" s="35" t="s">
        <v>125</v>
      </c>
      <c r="B51" s="35"/>
      <c r="C51" s="30" t="s">
        <v>53</v>
      </c>
      <c r="E51" s="38">
        <f>+'Lease Payable Amort'!D29</f>
        <v>1142.4885185779765</v>
      </c>
      <c r="F51" s="38"/>
      <c r="H51" s="30" t="s">
        <v>38</v>
      </c>
      <c r="J51" s="38">
        <f>+K52</f>
        <v>2457.5114814220233</v>
      </c>
      <c r="K51" s="38"/>
      <c r="M51" s="30" t="s">
        <v>38</v>
      </c>
      <c r="O51" s="38">
        <f>+J51</f>
        <v>2457.5114814220233</v>
      </c>
      <c r="P51" s="38"/>
      <c r="Q51" s="39"/>
    </row>
    <row r="52" spans="1:17" x14ac:dyDescent="0.3">
      <c r="A52" s="35"/>
      <c r="B52" s="35"/>
      <c r="C52" s="30" t="s">
        <v>54</v>
      </c>
      <c r="E52" s="38">
        <f>+'Lease Payable Amort'!E29</f>
        <v>2457.5114814220233</v>
      </c>
      <c r="F52" s="38"/>
      <c r="I52" s="30" t="s">
        <v>54</v>
      </c>
      <c r="J52" s="38"/>
      <c r="K52" s="38">
        <f>+E52</f>
        <v>2457.5114814220233</v>
      </c>
      <c r="M52" s="30" t="s">
        <v>39</v>
      </c>
      <c r="O52" s="38">
        <f>+E51</f>
        <v>1142.4885185779765</v>
      </c>
      <c r="P52" s="38"/>
      <c r="Q52" s="39"/>
    </row>
    <row r="53" spans="1:17" x14ac:dyDescent="0.3">
      <c r="A53" s="35"/>
      <c r="B53" s="35"/>
      <c r="D53" s="30" t="s">
        <v>22</v>
      </c>
      <c r="E53" s="38"/>
      <c r="F53" s="38">
        <f>+'Lease Payable Amort'!C41</f>
        <v>3600</v>
      </c>
      <c r="H53" s="170" t="s">
        <v>57</v>
      </c>
      <c r="I53" s="168"/>
      <c r="J53" s="168"/>
      <c r="K53" s="168"/>
      <c r="N53" s="30" t="s">
        <v>22</v>
      </c>
      <c r="O53" s="38"/>
      <c r="P53" s="38">
        <f>+F53</f>
        <v>3600</v>
      </c>
      <c r="Q53" s="39"/>
    </row>
    <row r="54" spans="1:17" x14ac:dyDescent="0.3">
      <c r="A54" s="35"/>
      <c r="B54" s="35"/>
      <c r="C54" s="171" t="s">
        <v>55</v>
      </c>
      <c r="D54" s="172"/>
      <c r="E54" s="172"/>
      <c r="F54" s="172"/>
      <c r="H54" s="170"/>
      <c r="I54" s="168"/>
      <c r="J54" s="168"/>
      <c r="K54" s="168"/>
      <c r="M54" s="170" t="s">
        <v>55</v>
      </c>
      <c r="N54" s="168"/>
      <c r="O54" s="168"/>
      <c r="P54" s="168"/>
      <c r="Q54" s="39"/>
    </row>
    <row r="55" spans="1:17" x14ac:dyDescent="0.3">
      <c r="A55" s="35"/>
      <c r="B55" s="35"/>
      <c r="C55" s="173" t="s">
        <v>65</v>
      </c>
      <c r="D55" s="174"/>
      <c r="E55" s="174"/>
      <c r="F55" s="175"/>
      <c r="H55" s="57"/>
      <c r="J55" s="38"/>
      <c r="K55" s="38"/>
      <c r="M55" s="57"/>
      <c r="O55" s="38"/>
      <c r="P55" s="38"/>
      <c r="Q55" s="39"/>
    </row>
    <row r="56" spans="1:17" x14ac:dyDescent="0.3">
      <c r="A56" s="35"/>
      <c r="B56" s="35"/>
      <c r="E56" s="38"/>
      <c r="F56" s="38"/>
      <c r="H56" s="57"/>
      <c r="J56" s="38"/>
      <c r="K56" s="38"/>
      <c r="M56" s="57"/>
      <c r="O56" s="38"/>
      <c r="P56" s="38"/>
      <c r="Q56" s="39"/>
    </row>
    <row r="57" spans="1:17" x14ac:dyDescent="0.3">
      <c r="A57" s="35"/>
      <c r="B57" s="35"/>
      <c r="E57" s="38"/>
      <c r="F57" s="38"/>
      <c r="H57" s="57"/>
      <c r="J57" s="38"/>
      <c r="K57" s="38"/>
      <c r="M57" s="57"/>
      <c r="O57" s="38"/>
      <c r="P57" s="38"/>
      <c r="Q57" s="39"/>
    </row>
    <row r="58" spans="1:17" x14ac:dyDescent="0.3">
      <c r="A58" s="35"/>
      <c r="B58" s="35"/>
      <c r="E58" s="38"/>
      <c r="F58" s="38"/>
      <c r="H58" s="57"/>
      <c r="J58" s="38"/>
      <c r="K58" s="38"/>
      <c r="M58" s="57"/>
      <c r="O58" s="38"/>
      <c r="P58" s="38"/>
      <c r="Q58" s="39"/>
    </row>
    <row r="59" spans="1:17" x14ac:dyDescent="0.3">
      <c r="A59" s="35" t="s">
        <v>35</v>
      </c>
      <c r="B59" s="35"/>
      <c r="C59" s="31"/>
      <c r="D59" s="30" t="s">
        <v>21</v>
      </c>
      <c r="E59" s="38"/>
      <c r="F59" s="38"/>
      <c r="H59" s="40" t="s">
        <v>50</v>
      </c>
      <c r="I59" s="40"/>
      <c r="J59" s="38">
        <f>SUM('Right to Use Amort Schedule'!D30:D41)</f>
        <v>30634.088139208699</v>
      </c>
      <c r="K59" s="38"/>
      <c r="M59" s="30" t="str">
        <f>+H59</f>
        <v>Amortization expense</v>
      </c>
      <c r="O59" s="38">
        <f>+J59</f>
        <v>30634.088139208699</v>
      </c>
      <c r="P59" s="38"/>
      <c r="Q59" s="39"/>
    </row>
    <row r="60" spans="1:17" x14ac:dyDescent="0.3">
      <c r="A60" s="35"/>
      <c r="B60" s="35"/>
      <c r="C60" s="31"/>
      <c r="E60" s="38"/>
      <c r="F60" s="38"/>
      <c r="H60" s="40"/>
      <c r="I60" s="40" t="s">
        <v>51</v>
      </c>
      <c r="J60" s="38"/>
      <c r="K60" s="38">
        <f>+J59</f>
        <v>30634.088139208699</v>
      </c>
      <c r="M60" s="31"/>
      <c r="N60" s="30" t="str">
        <f>+I60</f>
        <v>Accumulated amortization - right-to-use asset</v>
      </c>
      <c r="O60" s="38"/>
      <c r="P60" s="38">
        <f>+K60</f>
        <v>30634.088139208699</v>
      </c>
      <c r="Q60" s="39"/>
    </row>
    <row r="61" spans="1:17" x14ac:dyDescent="0.3">
      <c r="A61" s="35"/>
      <c r="B61" s="35"/>
      <c r="C61" s="170"/>
      <c r="D61" s="168"/>
      <c r="E61" s="168"/>
      <c r="F61" s="168"/>
      <c r="H61" s="171" t="s">
        <v>52</v>
      </c>
      <c r="I61" s="172"/>
      <c r="J61" s="172"/>
      <c r="K61" s="172"/>
      <c r="M61" s="171" t="str">
        <f>+H61</f>
        <v>[To record amortization of right-to-use lease asset]</v>
      </c>
      <c r="N61" s="172"/>
      <c r="O61" s="172"/>
      <c r="P61" s="172"/>
      <c r="Q61" s="39"/>
    </row>
    <row r="62" spans="1:17" x14ac:dyDescent="0.3">
      <c r="A62" s="35"/>
      <c r="B62" s="35"/>
      <c r="E62" s="30"/>
      <c r="F62" s="30"/>
      <c r="H62" s="181" t="s">
        <v>58</v>
      </c>
      <c r="I62" s="182"/>
      <c r="J62" s="182"/>
      <c r="K62" s="183"/>
      <c r="M62" s="181" t="s">
        <v>58</v>
      </c>
      <c r="N62" s="182"/>
      <c r="O62" s="182"/>
      <c r="P62" s="183"/>
      <c r="Q62" s="39"/>
    </row>
    <row r="63" spans="1:17" x14ac:dyDescent="0.3">
      <c r="A63" s="35"/>
      <c r="B63" s="35"/>
      <c r="C63" s="57"/>
      <c r="D63" s="57"/>
      <c r="E63" s="38"/>
      <c r="F63" s="38"/>
      <c r="H63" s="59"/>
      <c r="I63" s="59"/>
      <c r="J63" s="38"/>
      <c r="K63" s="38"/>
      <c r="M63" s="31"/>
      <c r="O63" s="38"/>
      <c r="P63" s="38"/>
      <c r="Q63" s="39"/>
    </row>
  </sheetData>
  <mergeCells count="42">
    <mergeCell ref="C41:F41"/>
    <mergeCell ref="C9:F9"/>
    <mergeCell ref="M9:P9"/>
    <mergeCell ref="M62:P62"/>
    <mergeCell ref="H62:K62"/>
    <mergeCell ref="H47:K47"/>
    <mergeCell ref="M47:P47"/>
    <mergeCell ref="H61:K61"/>
    <mergeCell ref="C39:F39"/>
    <mergeCell ref="H39:K39"/>
    <mergeCell ref="H21:K21"/>
    <mergeCell ref="C46:F46"/>
    <mergeCell ref="M21:P21"/>
    <mergeCell ref="C21:F21"/>
    <mergeCell ref="M61:P61"/>
    <mergeCell ref="C61:F61"/>
    <mergeCell ref="A1:P1"/>
    <mergeCell ref="C4:F4"/>
    <mergeCell ref="H4:K4"/>
    <mergeCell ref="M4:P4"/>
    <mergeCell ref="M16:P16"/>
    <mergeCell ref="M11:P11"/>
    <mergeCell ref="H16:K16"/>
    <mergeCell ref="C16:F16"/>
    <mergeCell ref="C11:F11"/>
    <mergeCell ref="H11:K11"/>
    <mergeCell ref="C40:F40"/>
    <mergeCell ref="H40:K40"/>
    <mergeCell ref="M40:P40"/>
    <mergeCell ref="C27:F27"/>
    <mergeCell ref="C33:F33"/>
    <mergeCell ref="C28:F28"/>
    <mergeCell ref="H28:K28"/>
    <mergeCell ref="M28:P28"/>
    <mergeCell ref="C34:F34"/>
    <mergeCell ref="H34:K34"/>
    <mergeCell ref="M34:P34"/>
    <mergeCell ref="H53:K53"/>
    <mergeCell ref="C54:F54"/>
    <mergeCell ref="H54:K54"/>
    <mergeCell ref="M54:P54"/>
    <mergeCell ref="C55:F55"/>
  </mergeCells>
  <pageMargins left="0.7" right="0.7" top="0.75" bottom="0.75" header="0.3" footer="0.3"/>
  <pageSetup paperSize="5" scale="50" orientation="landscape" horizontalDpi="4294967295" verticalDpi="4294967295" r:id="rId1"/>
  <colBreaks count="2" manualBreakCount="2">
    <brk id="7" max="1048575" man="1"/>
    <brk id="1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Y14"/>
  <sheetViews>
    <sheetView workbookViewId="0">
      <selection activeCell="B8" sqref="B8:K8"/>
    </sheetView>
  </sheetViews>
  <sheetFormatPr defaultRowHeight="13.2" x14ac:dyDescent="0.25"/>
  <cols>
    <col min="1" max="1" width="4.5546875" customWidth="1"/>
    <col min="2" max="11" width="11.109375" customWidth="1"/>
    <col min="19" max="19" width="11.88671875" customWidth="1"/>
  </cols>
  <sheetData>
    <row r="1" spans="1:25" ht="14.4" x14ac:dyDescent="0.3">
      <c r="B1" s="3" t="s">
        <v>6</v>
      </c>
      <c r="P1" s="167" t="s">
        <v>127</v>
      </c>
      <c r="Q1" s="167"/>
      <c r="R1" s="167"/>
      <c r="S1" s="167"/>
      <c r="T1" s="167"/>
      <c r="U1" s="167"/>
      <c r="V1" s="168"/>
      <c r="W1" s="168"/>
      <c r="X1" s="168"/>
      <c r="Y1" s="168"/>
    </row>
    <row r="2" spans="1:25" ht="14.4" x14ac:dyDescent="0.3">
      <c r="B2" s="3" t="s">
        <v>78</v>
      </c>
    </row>
    <row r="3" spans="1:25" ht="14.4" x14ac:dyDescent="0.3">
      <c r="B3" s="3" t="s">
        <v>36</v>
      </c>
    </row>
    <row r="5" spans="1:25" ht="14.4" x14ac:dyDescent="0.25">
      <c r="B5" s="19" t="s">
        <v>4</v>
      </c>
      <c r="C5" s="18"/>
      <c r="D5" s="18"/>
      <c r="E5" s="18"/>
      <c r="F5" s="18"/>
      <c r="G5" s="18"/>
    </row>
    <row r="6" spans="1:25" ht="30.9" customHeight="1" x14ac:dyDescent="0.25">
      <c r="A6" s="43">
        <v>1</v>
      </c>
      <c r="B6" s="167" t="s">
        <v>79</v>
      </c>
      <c r="C6" s="167"/>
      <c r="D6" s="167"/>
      <c r="E6" s="167"/>
      <c r="F6" s="167"/>
      <c r="G6" s="167"/>
      <c r="H6" s="168"/>
      <c r="I6" s="168"/>
      <c r="J6" s="168"/>
      <c r="K6" s="168"/>
    </row>
    <row r="7" spans="1:25" ht="30.9" customHeight="1" x14ac:dyDescent="0.25">
      <c r="A7" s="43">
        <v>2</v>
      </c>
      <c r="B7" s="167" t="s">
        <v>67</v>
      </c>
      <c r="C7" s="167"/>
      <c r="D7" s="167"/>
      <c r="E7" s="167"/>
      <c r="F7" s="167"/>
      <c r="G7" s="167"/>
      <c r="H7" s="168"/>
      <c r="I7" s="168"/>
      <c r="J7" s="168"/>
      <c r="K7" s="168"/>
    </row>
    <row r="8" spans="1:25" ht="48" customHeight="1" x14ac:dyDescent="0.25">
      <c r="A8" s="43">
        <v>3</v>
      </c>
      <c r="B8" s="167" t="s">
        <v>133</v>
      </c>
      <c r="C8" s="167"/>
      <c r="D8" s="167"/>
      <c r="E8" s="167"/>
      <c r="F8" s="167"/>
      <c r="G8" s="167"/>
      <c r="H8" s="168"/>
      <c r="I8" s="168"/>
      <c r="J8" s="168"/>
      <c r="K8" s="168"/>
    </row>
    <row r="9" spans="1:25" ht="30.9" customHeight="1" x14ac:dyDescent="0.25">
      <c r="A9" s="43">
        <v>4</v>
      </c>
      <c r="B9" s="167" t="s">
        <v>80</v>
      </c>
      <c r="C9" s="167"/>
      <c r="D9" s="167"/>
      <c r="E9" s="167"/>
      <c r="F9" s="167"/>
      <c r="G9" s="167"/>
      <c r="H9" s="168"/>
      <c r="I9" s="168"/>
      <c r="J9" s="168"/>
      <c r="K9" s="168"/>
    </row>
    <row r="10" spans="1:25" ht="30.9" customHeight="1" x14ac:dyDescent="0.25">
      <c r="A10" s="43">
        <v>5</v>
      </c>
      <c r="B10" s="167" t="s">
        <v>81</v>
      </c>
      <c r="C10" s="167"/>
      <c r="D10" s="167"/>
      <c r="E10" s="167"/>
      <c r="F10" s="167"/>
      <c r="G10" s="167"/>
      <c r="H10" s="168"/>
      <c r="I10" s="168"/>
      <c r="J10" s="168"/>
      <c r="K10" s="168"/>
    </row>
    <row r="11" spans="1:25" ht="133.5" customHeight="1" x14ac:dyDescent="0.25">
      <c r="A11" s="43">
        <v>6</v>
      </c>
      <c r="B11" s="166" t="s">
        <v>132</v>
      </c>
      <c r="C11" s="167"/>
      <c r="D11" s="167"/>
      <c r="E11" s="167"/>
      <c r="F11" s="167"/>
      <c r="G11" s="167"/>
      <c r="H11" s="168"/>
      <c r="I11" s="168"/>
      <c r="J11" s="168"/>
      <c r="K11" s="168"/>
    </row>
    <row r="12" spans="1:25" ht="81" customHeight="1" x14ac:dyDescent="0.25">
      <c r="A12" s="43">
        <v>7</v>
      </c>
      <c r="B12" s="166" t="s">
        <v>82</v>
      </c>
      <c r="C12" s="167"/>
      <c r="D12" s="167"/>
      <c r="E12" s="167"/>
      <c r="F12" s="167"/>
      <c r="G12" s="167"/>
      <c r="H12" s="168"/>
      <c r="I12" s="168"/>
      <c r="J12" s="168"/>
      <c r="K12" s="168"/>
      <c r="S12" s="49"/>
    </row>
    <row r="13" spans="1:25" ht="97.5" customHeight="1" x14ac:dyDescent="0.25">
      <c r="A13" s="43">
        <v>8</v>
      </c>
      <c r="B13" s="166" t="s">
        <v>83</v>
      </c>
      <c r="C13" s="167"/>
      <c r="D13" s="167"/>
      <c r="E13" s="167"/>
      <c r="F13" s="167"/>
      <c r="G13" s="167"/>
      <c r="H13" s="168"/>
      <c r="I13" s="168"/>
      <c r="J13" s="168"/>
      <c r="K13" s="168"/>
    </row>
    <row r="14" spans="1:25" ht="14.4" x14ac:dyDescent="0.25">
      <c r="A14" s="43"/>
      <c r="B14" s="91"/>
      <c r="C14" s="92"/>
      <c r="D14" s="92"/>
      <c r="E14" s="92"/>
      <c r="F14" s="92"/>
      <c r="G14" s="92"/>
      <c r="H14" s="93"/>
      <c r="I14" s="93"/>
      <c r="J14" s="93"/>
      <c r="K14" s="93"/>
    </row>
  </sheetData>
  <mergeCells count="9">
    <mergeCell ref="P1:Y1"/>
    <mergeCell ref="B12:K12"/>
    <mergeCell ref="B13:K13"/>
    <mergeCell ref="B6:K6"/>
    <mergeCell ref="B7:K7"/>
    <mergeCell ref="B8:K8"/>
    <mergeCell ref="B9:K9"/>
    <mergeCell ref="B10:K10"/>
    <mergeCell ref="B11:K11"/>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Q140"/>
  <sheetViews>
    <sheetView zoomScale="88" zoomScaleNormal="88" workbookViewId="0"/>
  </sheetViews>
  <sheetFormatPr defaultColWidth="8.88671875" defaultRowHeight="13.2" x14ac:dyDescent="0.25"/>
  <cols>
    <col min="1" max="1" width="18.88671875" style="1" customWidth="1"/>
    <col min="2" max="2" width="10.44140625" style="1" hidden="1" customWidth="1"/>
    <col min="3" max="6" width="14.109375" style="1" customWidth="1"/>
    <col min="7" max="7" width="4.109375" style="1" customWidth="1"/>
    <col min="8" max="10" width="14.109375" style="1" customWidth="1"/>
    <col min="11" max="11" width="3.44140625" style="1" customWidth="1"/>
    <col min="12" max="12" width="28.109375" style="1" bestFit="1" customWidth="1"/>
    <col min="13" max="15" width="13" style="1" customWidth="1"/>
    <col min="16" max="17" width="12.44140625" style="1" customWidth="1"/>
    <col min="18" max="16384" width="8.88671875" style="1"/>
  </cols>
  <sheetData>
    <row r="1" spans="1:17" ht="14.4" x14ac:dyDescent="0.3">
      <c r="A1" s="3" t="s">
        <v>6</v>
      </c>
      <c r="B1" s="18"/>
      <c r="C1" s="18"/>
      <c r="D1" s="18"/>
      <c r="E1" s="18"/>
      <c r="F1" s="18"/>
      <c r="G1" s="18"/>
      <c r="H1" s="18"/>
      <c r="I1" s="18"/>
      <c r="J1" s="18"/>
      <c r="K1" s="18"/>
      <c r="L1" s="105"/>
      <c r="M1" s="18"/>
      <c r="N1" s="18"/>
      <c r="O1" s="18"/>
      <c r="P1" s="18"/>
      <c r="Q1" s="18"/>
    </row>
    <row r="2" spans="1:17" ht="14.4" x14ac:dyDescent="0.3">
      <c r="A2" s="3" t="s">
        <v>78</v>
      </c>
      <c r="B2" s="18"/>
      <c r="C2" s="18"/>
      <c r="D2" s="18"/>
      <c r="E2" s="18"/>
      <c r="F2" s="18"/>
      <c r="G2" s="18"/>
      <c r="H2" s="18"/>
      <c r="I2" s="18"/>
      <c r="J2" s="18"/>
      <c r="K2" s="18"/>
      <c r="L2" s="18"/>
      <c r="M2" s="18"/>
      <c r="N2" s="18"/>
      <c r="O2" s="18"/>
      <c r="P2" s="18"/>
      <c r="Q2" s="18"/>
    </row>
    <row r="3" spans="1:17" ht="14.4" x14ac:dyDescent="0.3">
      <c r="A3" s="3" t="s">
        <v>36</v>
      </c>
      <c r="B3" s="18"/>
      <c r="C3" s="18"/>
      <c r="D3" s="18"/>
      <c r="E3" s="18"/>
      <c r="F3" s="18"/>
      <c r="G3" s="18"/>
      <c r="H3" s="18"/>
      <c r="I3" s="18"/>
      <c r="J3" s="18"/>
      <c r="K3" s="18"/>
      <c r="L3" s="18"/>
      <c r="M3" s="18"/>
      <c r="N3" s="18"/>
      <c r="O3" s="18"/>
      <c r="P3" s="18"/>
      <c r="Q3" s="18"/>
    </row>
    <row r="4" spans="1:17" ht="14.4" x14ac:dyDescent="0.3">
      <c r="A4" s="18"/>
      <c r="B4" s="18"/>
      <c r="C4" s="44" t="s">
        <v>1</v>
      </c>
      <c r="D4" s="94">
        <v>0.03</v>
      </c>
      <c r="E4" s="20"/>
      <c r="F4" s="18"/>
      <c r="G4" s="18"/>
      <c r="H4" s="18"/>
      <c r="I4" s="18"/>
      <c r="J4" s="18"/>
      <c r="K4" s="18"/>
      <c r="L4" s="18"/>
      <c r="M4" s="18"/>
      <c r="N4" s="18"/>
      <c r="O4" s="18"/>
      <c r="P4" s="18"/>
      <c r="Q4" s="18"/>
    </row>
    <row r="5" spans="1:17" ht="14.4" x14ac:dyDescent="0.25">
      <c r="A5" s="18"/>
      <c r="B5" s="18"/>
      <c r="C5" s="44" t="s">
        <v>2</v>
      </c>
      <c r="D5" s="95">
        <f>+D4/12</f>
        <v>2.5000000000000001E-3</v>
      </c>
      <c r="E5" s="20"/>
      <c r="F5" s="18"/>
      <c r="G5" s="18"/>
      <c r="H5" s="18"/>
      <c r="I5" s="18"/>
      <c r="J5" s="18"/>
      <c r="K5" s="18"/>
      <c r="L5" s="18"/>
      <c r="M5" s="18"/>
      <c r="N5" s="18"/>
      <c r="O5" s="18"/>
      <c r="P5" s="18"/>
      <c r="Q5" s="18"/>
    </row>
    <row r="6" spans="1:17" ht="14.4" x14ac:dyDescent="0.25">
      <c r="A6" s="18"/>
      <c r="B6" s="18"/>
      <c r="C6" s="44" t="s">
        <v>3</v>
      </c>
      <c r="D6" s="165">
        <f>NPV(D5,C12:C129)</f>
        <v>273722.81140149524</v>
      </c>
      <c r="E6" s="20"/>
      <c r="F6" s="18"/>
      <c r="G6" s="18"/>
      <c r="H6" s="18"/>
      <c r="I6" s="18"/>
      <c r="J6" s="18"/>
      <c r="K6" s="18"/>
      <c r="L6" s="18"/>
      <c r="M6" s="18"/>
      <c r="N6" s="18"/>
      <c r="O6" s="18"/>
      <c r="P6" s="18"/>
      <c r="Q6" s="18"/>
    </row>
    <row r="7" spans="1:17" ht="14.4" x14ac:dyDescent="0.3">
      <c r="A7" s="18"/>
      <c r="B7" s="18"/>
      <c r="C7" s="74" t="s">
        <v>63</v>
      </c>
      <c r="D7" s="97">
        <v>44927</v>
      </c>
      <c r="E7" s="20"/>
      <c r="F7" s="18"/>
      <c r="G7" s="18"/>
      <c r="H7" s="18"/>
      <c r="I7" s="18"/>
      <c r="J7" s="18"/>
      <c r="K7" s="18"/>
      <c r="L7" s="18"/>
      <c r="M7" s="18"/>
      <c r="N7" s="18"/>
      <c r="O7" s="18"/>
      <c r="P7" s="18"/>
      <c r="Q7" s="18"/>
    </row>
    <row r="8" spans="1:17" ht="75" customHeight="1" x14ac:dyDescent="0.3">
      <c r="A8" s="18"/>
      <c r="B8" s="169" t="s">
        <v>23</v>
      </c>
      <c r="C8" s="169"/>
      <c r="D8" s="98">
        <v>1</v>
      </c>
      <c r="E8" s="20"/>
      <c r="F8" s="18"/>
      <c r="G8" s="18"/>
      <c r="H8" s="18"/>
      <c r="I8" s="18"/>
      <c r="J8" s="18"/>
      <c r="K8" s="18"/>
      <c r="L8" s="18"/>
      <c r="M8" s="18"/>
      <c r="N8" s="18"/>
      <c r="O8" s="18"/>
      <c r="P8" s="18"/>
      <c r="Q8" s="18"/>
    </row>
    <row r="9" spans="1:17" ht="16.2" x14ac:dyDescent="0.25">
      <c r="A9" s="18"/>
      <c r="B9" s="18"/>
      <c r="C9" s="18"/>
      <c r="D9" s="18"/>
      <c r="E9" s="18"/>
      <c r="F9" s="18"/>
      <c r="G9" s="18"/>
      <c r="H9" s="102" t="s">
        <v>68</v>
      </c>
      <c r="I9" s="106"/>
      <c r="J9" s="106"/>
      <c r="K9" s="18"/>
      <c r="L9" s="18"/>
      <c r="M9" s="18"/>
      <c r="N9" s="18"/>
      <c r="O9" s="18"/>
      <c r="P9" s="18"/>
      <c r="Q9" s="18"/>
    </row>
    <row r="10" spans="1:17" s="2" customFormat="1" ht="48.6" x14ac:dyDescent="0.45">
      <c r="A10" s="46" t="s">
        <v>0</v>
      </c>
      <c r="B10" s="46" t="s">
        <v>25</v>
      </c>
      <c r="C10" s="46" t="s">
        <v>5</v>
      </c>
      <c r="D10" s="47" t="s">
        <v>84</v>
      </c>
      <c r="E10" s="46" t="s">
        <v>85</v>
      </c>
      <c r="F10" s="48" t="s">
        <v>24</v>
      </c>
      <c r="G10" s="46"/>
      <c r="H10" s="46" t="s">
        <v>86</v>
      </c>
      <c r="I10" s="46" t="s">
        <v>87</v>
      </c>
      <c r="J10" s="46" t="s">
        <v>24</v>
      </c>
      <c r="K10" s="46"/>
      <c r="L10" s="23"/>
      <c r="M10" s="23"/>
      <c r="N10" s="23"/>
      <c r="O10" s="23"/>
      <c r="P10" s="23"/>
      <c r="Q10" s="23"/>
    </row>
    <row r="11" spans="1:17" s="2" customFormat="1" ht="14.4" x14ac:dyDescent="0.3">
      <c r="A11" s="45">
        <f>+D7</f>
        <v>44927</v>
      </c>
      <c r="B11" s="18"/>
      <c r="C11" s="18"/>
      <c r="D11" s="24"/>
      <c r="E11" s="25" t="s">
        <v>7</v>
      </c>
      <c r="F11" s="26">
        <f>+D6</f>
        <v>273722.81140149524</v>
      </c>
      <c r="G11" s="24"/>
      <c r="H11" s="24"/>
      <c r="I11" s="24"/>
      <c r="J11" s="24"/>
      <c r="K11" s="24"/>
      <c r="L11" s="23"/>
      <c r="M11" s="23"/>
      <c r="N11" s="23"/>
      <c r="O11" s="23"/>
      <c r="P11" s="23"/>
      <c r="Q11" s="23"/>
    </row>
    <row r="12" spans="1:17" s="2" customFormat="1" ht="14.4" x14ac:dyDescent="0.3">
      <c r="A12" s="45">
        <f>DATE(YEAR(A11),MONTH(A11)+$D$8,DAY(A11))</f>
        <v>44958</v>
      </c>
      <c r="B12" s="18">
        <v>1</v>
      </c>
      <c r="C12" s="24">
        <v>0</v>
      </c>
      <c r="D12" s="24">
        <f>F11*$D$5</f>
        <v>684.30702850373814</v>
      </c>
      <c r="E12" s="24">
        <v>0</v>
      </c>
      <c r="F12" s="24">
        <f t="shared" ref="F12:F75" si="0">+D12+F11-C12</f>
        <v>274407.11842999898</v>
      </c>
      <c r="G12" s="24"/>
      <c r="H12" s="24">
        <f>+D12</f>
        <v>684.30702850373814</v>
      </c>
      <c r="I12" s="24">
        <f>+F12-H12</f>
        <v>273722.81140149524</v>
      </c>
      <c r="J12" s="24">
        <f>+H12+I12</f>
        <v>274407.11842999898</v>
      </c>
      <c r="K12" s="24"/>
      <c r="L12" s="18"/>
      <c r="M12" s="18"/>
      <c r="N12" s="18"/>
      <c r="O12" s="18"/>
      <c r="P12" s="18"/>
      <c r="Q12" s="18"/>
    </row>
    <row r="13" spans="1:17" s="2" customFormat="1" ht="14.4" x14ac:dyDescent="0.3">
      <c r="A13" s="45">
        <f t="shared" ref="A13:A25" si="1">DATE(YEAR(A12),MONTH(A12)+$D$8,DAY(A12))</f>
        <v>44986</v>
      </c>
      <c r="B13" s="18">
        <v>2</v>
      </c>
      <c r="C13" s="27">
        <v>0</v>
      </c>
      <c r="D13" s="27">
        <f>+F12*$D$5</f>
        <v>686.01779607499748</v>
      </c>
      <c r="E13" s="27">
        <v>0</v>
      </c>
      <c r="F13" s="27">
        <f t="shared" si="0"/>
        <v>275093.13622607396</v>
      </c>
      <c r="G13" s="27"/>
      <c r="H13" s="27">
        <f t="shared" ref="H13:H23" si="2">+D13+H12</f>
        <v>1370.3248245787356</v>
      </c>
      <c r="I13" s="27">
        <f>+F13-H13</f>
        <v>273722.81140149524</v>
      </c>
      <c r="J13" s="27">
        <f>+H13+I13</f>
        <v>275093.13622607396</v>
      </c>
      <c r="K13" s="27"/>
      <c r="L13" s="18"/>
      <c r="M13" s="18"/>
      <c r="N13" s="18"/>
      <c r="O13" s="18"/>
      <c r="P13" s="18"/>
      <c r="Q13" s="18"/>
    </row>
    <row r="14" spans="1:17" s="2" customFormat="1" ht="14.4" x14ac:dyDescent="0.3">
      <c r="A14" s="45">
        <f t="shared" si="1"/>
        <v>45017</v>
      </c>
      <c r="B14" s="18">
        <v>3</v>
      </c>
      <c r="C14" s="27">
        <v>0</v>
      </c>
      <c r="D14" s="27">
        <f t="shared" ref="D14:D77" si="3">+F13*$D$5</f>
        <v>687.73284056518492</v>
      </c>
      <c r="E14" s="27">
        <v>0</v>
      </c>
      <c r="F14" s="27">
        <f t="shared" si="0"/>
        <v>275780.86906663916</v>
      </c>
      <c r="G14" s="27"/>
      <c r="H14" s="27">
        <f t="shared" si="2"/>
        <v>2058.0576651439205</v>
      </c>
      <c r="I14" s="27">
        <f t="shared" ref="I14:I77" si="4">+F14-H14</f>
        <v>273722.81140149524</v>
      </c>
      <c r="J14" s="27">
        <f t="shared" ref="J14:J77" si="5">+H14+I14</f>
        <v>275780.86906663916</v>
      </c>
      <c r="K14" s="27"/>
      <c r="L14" s="18"/>
      <c r="M14" s="18"/>
      <c r="N14" s="18"/>
      <c r="O14" s="18"/>
      <c r="P14" s="18"/>
      <c r="Q14" s="18"/>
    </row>
    <row r="15" spans="1:17" s="2" customFormat="1" ht="14.4" x14ac:dyDescent="0.3">
      <c r="A15" s="45">
        <f t="shared" si="1"/>
        <v>45047</v>
      </c>
      <c r="B15" s="18">
        <v>4</v>
      </c>
      <c r="C15" s="27">
        <v>0</v>
      </c>
      <c r="D15" s="27">
        <f t="shared" si="3"/>
        <v>689.4521726665979</v>
      </c>
      <c r="E15" s="27">
        <v>0</v>
      </c>
      <c r="F15" s="27">
        <f t="shared" si="0"/>
        <v>276470.32123930578</v>
      </c>
      <c r="G15" s="27"/>
      <c r="H15" s="27">
        <f t="shared" si="2"/>
        <v>2747.5098378105185</v>
      </c>
      <c r="I15" s="27">
        <f t="shared" si="4"/>
        <v>273722.81140149524</v>
      </c>
      <c r="J15" s="27">
        <f t="shared" si="5"/>
        <v>276470.32123930578</v>
      </c>
      <c r="K15" s="27"/>
      <c r="L15" s="18"/>
      <c r="M15" s="18"/>
      <c r="N15" s="18"/>
      <c r="O15" s="18"/>
      <c r="P15" s="18"/>
      <c r="Q15" s="18"/>
    </row>
    <row r="16" spans="1:17" s="2" customFormat="1" ht="14.4" x14ac:dyDescent="0.3">
      <c r="A16" s="45">
        <f t="shared" si="1"/>
        <v>45078</v>
      </c>
      <c r="B16" s="18">
        <v>5</v>
      </c>
      <c r="C16" s="27">
        <v>0</v>
      </c>
      <c r="D16" s="27">
        <f t="shared" si="3"/>
        <v>691.17580309826451</v>
      </c>
      <c r="E16" s="27">
        <v>0</v>
      </c>
      <c r="F16" s="27">
        <f t="shared" si="0"/>
        <v>277161.49704240402</v>
      </c>
      <c r="G16" s="27"/>
      <c r="H16" s="27">
        <f t="shared" si="2"/>
        <v>3438.6856409087832</v>
      </c>
      <c r="I16" s="27">
        <f t="shared" si="4"/>
        <v>273722.81140149524</v>
      </c>
      <c r="J16" s="27">
        <f t="shared" si="5"/>
        <v>277161.49704240402</v>
      </c>
      <c r="K16" s="27"/>
      <c r="L16" s="18"/>
      <c r="M16" s="18"/>
      <c r="N16" s="18"/>
      <c r="O16" s="18"/>
      <c r="P16" s="18"/>
      <c r="Q16" s="18"/>
    </row>
    <row r="17" spans="1:17" s="2" customFormat="1" ht="14.4" x14ac:dyDescent="0.3">
      <c r="A17" s="45">
        <f t="shared" si="1"/>
        <v>45108</v>
      </c>
      <c r="B17" s="18">
        <v>6</v>
      </c>
      <c r="C17" s="28">
        <v>0</v>
      </c>
      <c r="D17" s="27">
        <f t="shared" si="3"/>
        <v>692.90374260601004</v>
      </c>
      <c r="E17" s="27">
        <v>0</v>
      </c>
      <c r="F17" s="27">
        <f t="shared" si="0"/>
        <v>277854.40078501002</v>
      </c>
      <c r="G17" s="27"/>
      <c r="H17" s="27">
        <f t="shared" si="2"/>
        <v>4131.5893835147936</v>
      </c>
      <c r="I17" s="27">
        <f t="shared" si="4"/>
        <v>273722.81140149524</v>
      </c>
      <c r="J17" s="27">
        <f t="shared" si="5"/>
        <v>277854.40078501002</v>
      </c>
      <c r="K17" s="27"/>
      <c r="L17" s="18"/>
      <c r="M17" s="18"/>
      <c r="N17" s="18"/>
      <c r="O17" s="18"/>
      <c r="P17" s="18"/>
      <c r="Q17" s="18"/>
    </row>
    <row r="18" spans="1:17" s="2" customFormat="1" ht="14.4" x14ac:dyDescent="0.3">
      <c r="A18" s="45">
        <f t="shared" si="1"/>
        <v>45139</v>
      </c>
      <c r="B18" s="18">
        <v>7</v>
      </c>
      <c r="C18" s="28">
        <v>0</v>
      </c>
      <c r="D18" s="27">
        <f t="shared" si="3"/>
        <v>694.63600196252503</v>
      </c>
      <c r="E18" s="27">
        <v>0</v>
      </c>
      <c r="F18" s="27">
        <f t="shared" si="0"/>
        <v>278549.03678697255</v>
      </c>
      <c r="G18" s="27"/>
      <c r="H18" s="27">
        <f t="shared" si="2"/>
        <v>4826.2253854773189</v>
      </c>
      <c r="I18" s="27">
        <f t="shared" si="4"/>
        <v>273722.81140149524</v>
      </c>
      <c r="J18" s="27">
        <f t="shared" si="5"/>
        <v>278549.03678697255</v>
      </c>
      <c r="K18" s="27"/>
      <c r="L18" s="18"/>
      <c r="M18" s="18"/>
      <c r="N18" s="18"/>
      <c r="O18" s="18"/>
      <c r="P18" s="18"/>
      <c r="Q18" s="18"/>
    </row>
    <row r="19" spans="1:17" s="2" customFormat="1" ht="14.4" x14ac:dyDescent="0.3">
      <c r="A19" s="45">
        <f t="shared" si="1"/>
        <v>45170</v>
      </c>
      <c r="B19" s="18">
        <v>8</v>
      </c>
      <c r="C19" s="28">
        <v>0</v>
      </c>
      <c r="D19" s="27">
        <f t="shared" si="3"/>
        <v>696.37259196743139</v>
      </c>
      <c r="E19" s="27">
        <v>0</v>
      </c>
      <c r="F19" s="27">
        <f t="shared" si="0"/>
        <v>279245.40937893995</v>
      </c>
      <c r="G19" s="27"/>
      <c r="H19" s="27">
        <f t="shared" si="2"/>
        <v>5522.5979774447505</v>
      </c>
      <c r="I19" s="27">
        <f t="shared" si="4"/>
        <v>273722.81140149519</v>
      </c>
      <c r="J19" s="27">
        <f t="shared" si="5"/>
        <v>279245.40937893995</v>
      </c>
      <c r="K19" s="27"/>
      <c r="L19" s="18"/>
      <c r="M19" s="18"/>
      <c r="N19" s="18"/>
      <c r="O19" s="18"/>
      <c r="P19" s="18"/>
      <c r="Q19" s="18"/>
    </row>
    <row r="20" spans="1:17" s="2" customFormat="1" ht="14.4" x14ac:dyDescent="0.3">
      <c r="A20" s="45">
        <f t="shared" si="1"/>
        <v>45200</v>
      </c>
      <c r="B20" s="18">
        <v>9</v>
      </c>
      <c r="C20" s="28">
        <v>0</v>
      </c>
      <c r="D20" s="27">
        <f t="shared" si="3"/>
        <v>698.11352344734985</v>
      </c>
      <c r="E20" s="27">
        <v>0</v>
      </c>
      <c r="F20" s="27">
        <f t="shared" si="0"/>
        <v>279943.52290238731</v>
      </c>
      <c r="G20" s="27"/>
      <c r="H20" s="27">
        <f t="shared" si="2"/>
        <v>6220.7115008921</v>
      </c>
      <c r="I20" s="27">
        <f t="shared" si="4"/>
        <v>273722.81140149519</v>
      </c>
      <c r="J20" s="27">
        <f t="shared" si="5"/>
        <v>279943.52290238731</v>
      </c>
      <c r="K20" s="27"/>
      <c r="L20" s="18"/>
      <c r="M20" s="18"/>
      <c r="N20" s="18"/>
      <c r="O20" s="18"/>
      <c r="P20" s="18"/>
      <c r="Q20" s="18"/>
    </row>
    <row r="21" spans="1:17" s="2" customFormat="1" ht="15" thickBot="1" x14ac:dyDescent="0.35">
      <c r="A21" s="45">
        <f t="shared" si="1"/>
        <v>45231</v>
      </c>
      <c r="B21" s="18">
        <v>10</v>
      </c>
      <c r="C21" s="28">
        <v>0</v>
      </c>
      <c r="D21" s="27">
        <f t="shared" si="3"/>
        <v>699.85880725596826</v>
      </c>
      <c r="E21" s="27">
        <v>0</v>
      </c>
      <c r="F21" s="27">
        <f t="shared" si="0"/>
        <v>280643.38170964329</v>
      </c>
      <c r="G21" s="27"/>
      <c r="H21" s="27">
        <f t="shared" si="2"/>
        <v>6920.5703081480679</v>
      </c>
      <c r="I21" s="27">
        <f t="shared" si="4"/>
        <v>273722.81140149524</v>
      </c>
      <c r="J21" s="27">
        <f t="shared" si="5"/>
        <v>280643.38170964329</v>
      </c>
      <c r="K21" s="27"/>
      <c r="L21" s="18"/>
      <c r="M21" s="18"/>
      <c r="N21" s="18"/>
      <c r="O21" s="18"/>
      <c r="P21" s="18"/>
      <c r="Q21" s="18"/>
    </row>
    <row r="22" spans="1:17" s="2" customFormat="1" ht="14.4" x14ac:dyDescent="0.3">
      <c r="A22" s="45">
        <f t="shared" si="1"/>
        <v>45261</v>
      </c>
      <c r="B22" s="18">
        <v>11</v>
      </c>
      <c r="C22" s="28">
        <v>0</v>
      </c>
      <c r="D22" s="27">
        <f t="shared" si="3"/>
        <v>701.60845427410823</v>
      </c>
      <c r="E22" s="27">
        <v>0</v>
      </c>
      <c r="F22" s="27">
        <f t="shared" si="0"/>
        <v>281344.99016391742</v>
      </c>
      <c r="G22" s="27"/>
      <c r="H22" s="27">
        <f t="shared" si="2"/>
        <v>7622.1787624221761</v>
      </c>
      <c r="I22" s="27">
        <f t="shared" si="4"/>
        <v>273722.81140149524</v>
      </c>
      <c r="J22" s="27">
        <f t="shared" si="5"/>
        <v>281344.99016391742</v>
      </c>
      <c r="K22" s="27"/>
      <c r="L22" s="68" t="s">
        <v>131</v>
      </c>
      <c r="M22" s="61"/>
      <c r="N22" s="18"/>
      <c r="O22" s="18"/>
      <c r="P22" s="18"/>
      <c r="Q22" s="18"/>
    </row>
    <row r="23" spans="1:17" s="2" customFormat="1" ht="14.4" x14ac:dyDescent="0.3">
      <c r="A23" s="45">
        <f t="shared" si="1"/>
        <v>45292</v>
      </c>
      <c r="B23" s="18">
        <v>12</v>
      </c>
      <c r="C23" s="28">
        <v>3000</v>
      </c>
      <c r="D23" s="27">
        <f t="shared" si="3"/>
        <v>703.36247540979355</v>
      </c>
      <c r="E23" s="27">
        <f t="shared" ref="E23:E87" si="6">+C23-D23</f>
        <v>2296.6375245902063</v>
      </c>
      <c r="F23" s="27">
        <f t="shared" si="0"/>
        <v>279048.35263932723</v>
      </c>
      <c r="G23" s="27"/>
      <c r="H23" s="27">
        <f t="shared" si="2"/>
        <v>8325.5412378319688</v>
      </c>
      <c r="I23" s="27">
        <f t="shared" si="4"/>
        <v>270722.81140149524</v>
      </c>
      <c r="J23" s="27">
        <f t="shared" si="5"/>
        <v>279048.35263932723</v>
      </c>
      <c r="K23" s="27"/>
      <c r="L23" s="62" t="s">
        <v>88</v>
      </c>
      <c r="M23" s="63">
        <f>+H26</f>
        <v>1401.1216493694205</v>
      </c>
      <c r="N23" s="18"/>
      <c r="O23" s="18"/>
      <c r="P23" s="18"/>
      <c r="Q23" s="18"/>
    </row>
    <row r="24" spans="1:17" s="2" customFormat="1" ht="14.4" x14ac:dyDescent="0.3">
      <c r="A24" s="45">
        <f t="shared" si="1"/>
        <v>45323</v>
      </c>
      <c r="B24" s="18">
        <v>13</v>
      </c>
      <c r="C24" s="28">
        <v>3000</v>
      </c>
      <c r="D24" s="27">
        <f t="shared" si="3"/>
        <v>697.62088159831808</v>
      </c>
      <c r="E24" s="27">
        <f t="shared" si="6"/>
        <v>2302.3791184016818</v>
      </c>
      <c r="F24" s="27">
        <f t="shared" si="0"/>
        <v>276745.97352092556</v>
      </c>
      <c r="G24" s="27"/>
      <c r="H24" s="27">
        <f>+H23-E24</f>
        <v>6023.162119430287</v>
      </c>
      <c r="I24" s="27">
        <f t="shared" si="4"/>
        <v>270722.81140149524</v>
      </c>
      <c r="J24" s="27">
        <f t="shared" si="5"/>
        <v>276745.97352092556</v>
      </c>
      <c r="K24" s="27"/>
      <c r="L24" s="62" t="s">
        <v>89</v>
      </c>
      <c r="M24" s="64">
        <f>+D27</f>
        <v>680.30983262716188</v>
      </c>
      <c r="N24" s="29"/>
      <c r="O24" s="18"/>
      <c r="P24" s="18"/>
      <c r="Q24" s="18"/>
    </row>
    <row r="25" spans="1:17" s="2" customFormat="1" ht="14.4" x14ac:dyDescent="0.3">
      <c r="A25" s="45">
        <f t="shared" si="1"/>
        <v>45352</v>
      </c>
      <c r="B25" s="18">
        <v>14</v>
      </c>
      <c r="C25" s="28">
        <v>3000</v>
      </c>
      <c r="D25" s="27">
        <f t="shared" si="3"/>
        <v>691.86493380231389</v>
      </c>
      <c r="E25" s="27">
        <f t="shared" si="6"/>
        <v>2308.1350661976862</v>
      </c>
      <c r="F25" s="27">
        <f t="shared" si="0"/>
        <v>274437.8384547279</v>
      </c>
      <c r="G25" s="27"/>
      <c r="H25" s="27">
        <f>+H24-E25</f>
        <v>3715.0270532326008</v>
      </c>
      <c r="I25" s="27">
        <f t="shared" si="4"/>
        <v>270722.8114014953</v>
      </c>
      <c r="J25" s="27">
        <f t="shared" si="5"/>
        <v>274437.8384547279</v>
      </c>
      <c r="K25" s="27"/>
      <c r="L25" s="62" t="s">
        <v>90</v>
      </c>
      <c r="M25" s="64">
        <v>918.57</v>
      </c>
      <c r="N25" s="18"/>
      <c r="O25" s="18"/>
      <c r="P25" s="18"/>
      <c r="Q25" s="18"/>
    </row>
    <row r="26" spans="1:17" s="2" customFormat="1" ht="14.4" x14ac:dyDescent="0.3">
      <c r="A26" s="45">
        <f t="shared" ref="A26:A57" si="7">DATE(YEAR(A25),MONTH(A25)+$D$8,DAY(A25))</f>
        <v>45383</v>
      </c>
      <c r="B26" s="18">
        <v>15</v>
      </c>
      <c r="C26" s="28">
        <v>3000</v>
      </c>
      <c r="D26" s="27">
        <f t="shared" si="3"/>
        <v>686.09459613681975</v>
      </c>
      <c r="E26" s="27">
        <f t="shared" si="6"/>
        <v>2313.9054038631803</v>
      </c>
      <c r="F26" s="27">
        <f t="shared" si="0"/>
        <v>272123.93305086473</v>
      </c>
      <c r="G26" s="27"/>
      <c r="H26" s="27">
        <f>+H25-E26</f>
        <v>1401.1216493694205</v>
      </c>
      <c r="I26" s="27">
        <f t="shared" si="4"/>
        <v>270722.8114014953</v>
      </c>
      <c r="J26" s="27">
        <f t="shared" si="5"/>
        <v>272123.93305086473</v>
      </c>
      <c r="K26" s="27"/>
      <c r="L26" s="62" t="s">
        <v>44</v>
      </c>
      <c r="M26" s="65">
        <f>SUM(M23:M25)</f>
        <v>3000.0014819965827</v>
      </c>
      <c r="N26" s="18"/>
      <c r="O26" s="18"/>
      <c r="P26" s="18"/>
      <c r="Q26" s="18"/>
    </row>
    <row r="27" spans="1:17" s="2" customFormat="1" ht="15" thickBot="1" x14ac:dyDescent="0.35">
      <c r="A27" s="45">
        <f t="shared" si="7"/>
        <v>45413</v>
      </c>
      <c r="B27" s="18">
        <v>16</v>
      </c>
      <c r="C27" s="28">
        <v>3000</v>
      </c>
      <c r="D27" s="27">
        <f t="shared" si="3"/>
        <v>680.30983262716188</v>
      </c>
      <c r="E27" s="27">
        <f t="shared" si="6"/>
        <v>2319.690167372838</v>
      </c>
      <c r="F27" s="27">
        <f t="shared" si="0"/>
        <v>269804.24288349191</v>
      </c>
      <c r="G27" s="27"/>
      <c r="H27" s="60">
        <f>+H26-E27+918.57</f>
        <v>1.4819965825836334E-3</v>
      </c>
      <c r="I27" s="27">
        <f t="shared" si="4"/>
        <v>269804.24140149535</v>
      </c>
      <c r="J27" s="27">
        <f t="shared" si="5"/>
        <v>269804.24288349191</v>
      </c>
      <c r="K27" s="27"/>
      <c r="L27" s="66"/>
      <c r="M27" s="67"/>
      <c r="N27" s="18"/>
      <c r="O27" s="18"/>
      <c r="P27" s="18"/>
      <c r="Q27" s="18"/>
    </row>
    <row r="28" spans="1:17" s="2" customFormat="1" ht="14.4" x14ac:dyDescent="0.3">
      <c r="A28" s="45">
        <f t="shared" si="7"/>
        <v>45444</v>
      </c>
      <c r="B28" s="18">
        <v>17</v>
      </c>
      <c r="C28" s="28">
        <v>3000</v>
      </c>
      <c r="D28" s="27">
        <f t="shared" si="3"/>
        <v>674.51060720872977</v>
      </c>
      <c r="E28" s="27">
        <f t="shared" si="6"/>
        <v>2325.4893927912703</v>
      </c>
      <c r="F28" s="27">
        <f t="shared" si="0"/>
        <v>267478.75349070062</v>
      </c>
      <c r="G28" s="27"/>
      <c r="H28" s="27"/>
      <c r="I28" s="27">
        <f t="shared" si="4"/>
        <v>267478.75349070062</v>
      </c>
      <c r="J28" s="27">
        <f t="shared" si="5"/>
        <v>267478.75349070062</v>
      </c>
      <c r="K28" s="27"/>
      <c r="L28" s="18"/>
      <c r="M28" s="18"/>
      <c r="N28" s="18"/>
      <c r="O28" s="18"/>
      <c r="P28" s="18"/>
      <c r="Q28" s="18"/>
    </row>
    <row r="29" spans="1:17" s="2" customFormat="1" ht="14.4" x14ac:dyDescent="0.3">
      <c r="A29" s="45">
        <f t="shared" si="7"/>
        <v>45474</v>
      </c>
      <c r="B29" s="18">
        <v>18</v>
      </c>
      <c r="C29" s="28">
        <v>3000</v>
      </c>
      <c r="D29" s="27">
        <f t="shared" si="3"/>
        <v>668.69688372675159</v>
      </c>
      <c r="E29" s="27">
        <f t="shared" si="6"/>
        <v>2331.3031162732486</v>
      </c>
      <c r="F29" s="27">
        <f t="shared" si="0"/>
        <v>265147.45037442737</v>
      </c>
      <c r="G29" s="27"/>
      <c r="H29" s="27"/>
      <c r="I29" s="27">
        <f t="shared" si="4"/>
        <v>265147.45037442737</v>
      </c>
      <c r="J29" s="27">
        <f t="shared" si="5"/>
        <v>265147.45037442737</v>
      </c>
      <c r="K29" s="27"/>
      <c r="M29" s="164"/>
      <c r="O29" s="18"/>
      <c r="P29" s="18"/>
      <c r="Q29" s="18"/>
    </row>
    <row r="30" spans="1:17" s="2" customFormat="1" ht="14.4" x14ac:dyDescent="0.3">
      <c r="A30" s="45">
        <f t="shared" si="7"/>
        <v>45505</v>
      </c>
      <c r="B30" s="18">
        <v>19</v>
      </c>
      <c r="C30" s="28">
        <v>3000</v>
      </c>
      <c r="D30" s="27">
        <f t="shared" si="3"/>
        <v>662.86862593606838</v>
      </c>
      <c r="E30" s="27">
        <f t="shared" si="6"/>
        <v>2337.1313740639316</v>
      </c>
      <c r="F30" s="27">
        <f t="shared" si="0"/>
        <v>262810.31900036341</v>
      </c>
      <c r="G30" s="29"/>
      <c r="H30" s="27"/>
      <c r="I30" s="27">
        <f t="shared" si="4"/>
        <v>262810.31900036341</v>
      </c>
      <c r="J30" s="27">
        <f t="shared" si="5"/>
        <v>262810.31900036341</v>
      </c>
      <c r="K30" s="27"/>
      <c r="M30" s="18"/>
      <c r="O30" s="18"/>
      <c r="P30" s="18"/>
      <c r="Q30" s="18"/>
    </row>
    <row r="31" spans="1:17" s="2" customFormat="1" ht="14.4" x14ac:dyDescent="0.3">
      <c r="A31" s="45">
        <f t="shared" si="7"/>
        <v>45536</v>
      </c>
      <c r="B31" s="18">
        <v>20</v>
      </c>
      <c r="C31" s="28">
        <v>3000</v>
      </c>
      <c r="D31" s="27">
        <f t="shared" si="3"/>
        <v>657.02579750090854</v>
      </c>
      <c r="E31" s="27">
        <f t="shared" si="6"/>
        <v>2342.9742024990915</v>
      </c>
      <c r="F31" s="27">
        <f t="shared" si="0"/>
        <v>260467.34479786432</v>
      </c>
      <c r="G31" s="29"/>
      <c r="H31" s="27"/>
      <c r="I31" s="27">
        <f t="shared" si="4"/>
        <v>260467.34479786432</v>
      </c>
      <c r="J31" s="27">
        <f t="shared" si="5"/>
        <v>260467.34479786432</v>
      </c>
      <c r="K31" s="27"/>
      <c r="O31" s="18"/>
      <c r="P31" s="18"/>
      <c r="Q31" s="18"/>
    </row>
    <row r="32" spans="1:17" s="2" customFormat="1" ht="14.4" x14ac:dyDescent="0.3">
      <c r="A32" s="45">
        <f t="shared" si="7"/>
        <v>45566</v>
      </c>
      <c r="B32" s="18">
        <v>21</v>
      </c>
      <c r="C32" s="28">
        <v>3000</v>
      </c>
      <c r="D32" s="27">
        <f t="shared" si="3"/>
        <v>651.16836199466081</v>
      </c>
      <c r="E32" s="27">
        <f t="shared" si="6"/>
        <v>2348.8316380053393</v>
      </c>
      <c r="F32" s="27">
        <f t="shared" si="0"/>
        <v>258118.51315985899</v>
      </c>
      <c r="G32" s="29"/>
      <c r="H32" s="27"/>
      <c r="I32" s="27">
        <f t="shared" si="4"/>
        <v>258118.51315985899</v>
      </c>
      <c r="J32" s="27">
        <f t="shared" si="5"/>
        <v>258118.51315985899</v>
      </c>
      <c r="K32" s="27"/>
      <c r="O32" s="18"/>
      <c r="P32" s="18"/>
      <c r="Q32" s="18"/>
    </row>
    <row r="33" spans="1:17" s="2" customFormat="1" ht="14.4" x14ac:dyDescent="0.3">
      <c r="A33" s="45">
        <f t="shared" si="7"/>
        <v>45597</v>
      </c>
      <c r="B33" s="18">
        <v>22</v>
      </c>
      <c r="C33" s="28">
        <v>3000</v>
      </c>
      <c r="D33" s="27">
        <f t="shared" si="3"/>
        <v>645.29628289964751</v>
      </c>
      <c r="E33" s="27">
        <f t="shared" si="6"/>
        <v>2354.7037171003526</v>
      </c>
      <c r="F33" s="27">
        <f t="shared" si="0"/>
        <v>255763.80944275865</v>
      </c>
      <c r="G33" s="29"/>
      <c r="H33" s="27"/>
      <c r="I33" s="27">
        <f t="shared" si="4"/>
        <v>255763.80944275865</v>
      </c>
      <c r="J33" s="27">
        <f t="shared" si="5"/>
        <v>255763.80944275865</v>
      </c>
      <c r="K33" s="27"/>
      <c r="O33" s="18"/>
      <c r="P33" s="18"/>
      <c r="Q33" s="18"/>
    </row>
    <row r="34" spans="1:17" s="2" customFormat="1" ht="14.4" x14ac:dyDescent="0.3">
      <c r="A34" s="45">
        <f t="shared" si="7"/>
        <v>45627</v>
      </c>
      <c r="B34" s="18">
        <v>23</v>
      </c>
      <c r="C34" s="28">
        <v>3000</v>
      </c>
      <c r="D34" s="27">
        <f t="shared" si="3"/>
        <v>639.40952360689664</v>
      </c>
      <c r="E34" s="27">
        <f t="shared" si="6"/>
        <v>2360.5904763931035</v>
      </c>
      <c r="F34" s="27">
        <f t="shared" si="0"/>
        <v>253403.21896636553</v>
      </c>
      <c r="G34" s="29"/>
      <c r="H34" s="27"/>
      <c r="I34" s="27">
        <f t="shared" si="4"/>
        <v>253403.21896636553</v>
      </c>
      <c r="J34" s="27">
        <f t="shared" si="5"/>
        <v>253403.21896636553</v>
      </c>
      <c r="K34" s="27"/>
      <c r="L34" s="18"/>
      <c r="M34" s="18"/>
      <c r="N34" s="18"/>
      <c r="O34" s="18"/>
      <c r="P34" s="18"/>
      <c r="Q34" s="18"/>
    </row>
    <row r="35" spans="1:17" s="2" customFormat="1" ht="14.4" x14ac:dyDescent="0.3">
      <c r="A35" s="45">
        <f t="shared" si="7"/>
        <v>45658</v>
      </c>
      <c r="B35" s="18">
        <v>24</v>
      </c>
      <c r="C35" s="28">
        <v>3000</v>
      </c>
      <c r="D35" s="27">
        <f t="shared" si="3"/>
        <v>633.50804741591389</v>
      </c>
      <c r="E35" s="27">
        <f t="shared" si="6"/>
        <v>2366.491952584086</v>
      </c>
      <c r="F35" s="27">
        <f t="shared" si="0"/>
        <v>251036.72701378143</v>
      </c>
      <c r="G35" s="29"/>
      <c r="H35" s="27"/>
      <c r="I35" s="27">
        <f t="shared" si="4"/>
        <v>251036.72701378143</v>
      </c>
      <c r="J35" s="27">
        <f t="shared" si="5"/>
        <v>251036.72701378143</v>
      </c>
      <c r="K35" s="27"/>
      <c r="L35" s="18"/>
      <c r="M35" s="18"/>
      <c r="N35" s="18"/>
      <c r="O35" s="18"/>
      <c r="P35" s="18"/>
      <c r="Q35" s="18"/>
    </row>
    <row r="36" spans="1:17" s="2" customFormat="1" ht="14.4" x14ac:dyDescent="0.3">
      <c r="A36" s="45">
        <f t="shared" si="7"/>
        <v>45689</v>
      </c>
      <c r="B36" s="18">
        <v>25</v>
      </c>
      <c r="C36" s="28">
        <v>3000</v>
      </c>
      <c r="D36" s="27">
        <f t="shared" si="3"/>
        <v>627.59181753445364</v>
      </c>
      <c r="E36" s="27">
        <f t="shared" si="6"/>
        <v>2372.4081824655464</v>
      </c>
      <c r="F36" s="27">
        <f t="shared" si="0"/>
        <v>248664.31883131588</v>
      </c>
      <c r="G36" s="29"/>
      <c r="H36" s="27"/>
      <c r="I36" s="27">
        <f t="shared" si="4"/>
        <v>248664.31883131588</v>
      </c>
      <c r="J36" s="27">
        <f t="shared" si="5"/>
        <v>248664.31883131588</v>
      </c>
      <c r="K36" s="27"/>
      <c r="L36" s="18"/>
      <c r="M36" s="18"/>
      <c r="N36" s="18"/>
      <c r="O36" s="18"/>
      <c r="P36" s="18"/>
      <c r="Q36" s="18"/>
    </row>
    <row r="37" spans="1:17" s="2" customFormat="1" ht="14.4" x14ac:dyDescent="0.3">
      <c r="A37" s="45">
        <f t="shared" si="7"/>
        <v>45717</v>
      </c>
      <c r="B37" s="18">
        <v>26</v>
      </c>
      <c r="C37" s="28">
        <v>3000</v>
      </c>
      <c r="D37" s="27">
        <f t="shared" si="3"/>
        <v>621.66079707828965</v>
      </c>
      <c r="E37" s="27">
        <f t="shared" si="6"/>
        <v>2378.3392029217102</v>
      </c>
      <c r="F37" s="27">
        <f t="shared" si="0"/>
        <v>246285.97962839415</v>
      </c>
      <c r="G37" s="29"/>
      <c r="H37" s="27"/>
      <c r="I37" s="27">
        <f t="shared" si="4"/>
        <v>246285.97962839415</v>
      </c>
      <c r="J37" s="27">
        <f t="shared" si="5"/>
        <v>246285.97962839415</v>
      </c>
      <c r="K37" s="27"/>
      <c r="L37" s="18"/>
      <c r="M37" s="18"/>
      <c r="N37" s="18"/>
      <c r="O37" s="18"/>
      <c r="P37" s="18"/>
      <c r="Q37" s="18"/>
    </row>
    <row r="38" spans="1:17" s="2" customFormat="1" ht="14.4" x14ac:dyDescent="0.3">
      <c r="A38" s="45">
        <f t="shared" si="7"/>
        <v>45748</v>
      </c>
      <c r="B38" s="18">
        <v>27</v>
      </c>
      <c r="C38" s="28">
        <v>3000</v>
      </c>
      <c r="D38" s="27">
        <f t="shared" si="3"/>
        <v>615.71494907098543</v>
      </c>
      <c r="E38" s="27">
        <f t="shared" si="6"/>
        <v>2384.2850509290147</v>
      </c>
      <c r="F38" s="27">
        <f t="shared" si="0"/>
        <v>243901.69457746515</v>
      </c>
      <c r="G38" s="29"/>
      <c r="H38" s="27"/>
      <c r="I38" s="27">
        <f t="shared" si="4"/>
        <v>243901.69457746515</v>
      </c>
      <c r="J38" s="27">
        <f t="shared" si="5"/>
        <v>243901.69457746515</v>
      </c>
      <c r="K38" s="27"/>
      <c r="L38" s="18"/>
      <c r="M38" s="18"/>
      <c r="N38" s="18"/>
      <c r="O38" s="18"/>
      <c r="P38" s="18"/>
      <c r="Q38" s="18"/>
    </row>
    <row r="39" spans="1:17" s="2" customFormat="1" ht="14.4" x14ac:dyDescent="0.3">
      <c r="A39" s="45">
        <f t="shared" si="7"/>
        <v>45778</v>
      </c>
      <c r="B39" s="18">
        <v>28</v>
      </c>
      <c r="C39" s="28">
        <v>3000</v>
      </c>
      <c r="D39" s="27">
        <f t="shared" si="3"/>
        <v>609.75423644366288</v>
      </c>
      <c r="E39" s="27">
        <f t="shared" si="6"/>
        <v>2390.2457635563369</v>
      </c>
      <c r="F39" s="27">
        <f t="shared" si="0"/>
        <v>241511.44881390882</v>
      </c>
      <c r="G39" s="29"/>
      <c r="H39" s="27"/>
      <c r="I39" s="27">
        <f t="shared" si="4"/>
        <v>241511.44881390882</v>
      </c>
      <c r="J39" s="27">
        <f t="shared" si="5"/>
        <v>241511.44881390882</v>
      </c>
      <c r="K39" s="27"/>
      <c r="L39" s="18"/>
      <c r="M39" s="18"/>
      <c r="N39" s="18"/>
      <c r="O39" s="18"/>
      <c r="P39" s="18"/>
      <c r="Q39" s="18"/>
    </row>
    <row r="40" spans="1:17" s="2" customFormat="1" ht="14.4" x14ac:dyDescent="0.3">
      <c r="A40" s="45">
        <f t="shared" si="7"/>
        <v>45809</v>
      </c>
      <c r="B40" s="18">
        <v>29</v>
      </c>
      <c r="C40" s="28">
        <v>3000</v>
      </c>
      <c r="D40" s="27">
        <f t="shared" si="3"/>
        <v>603.77862203477207</v>
      </c>
      <c r="E40" s="27">
        <f t="shared" si="6"/>
        <v>2396.2213779652279</v>
      </c>
      <c r="F40" s="27">
        <f t="shared" si="0"/>
        <v>239115.22743594358</v>
      </c>
      <c r="G40" s="29"/>
      <c r="H40" s="27"/>
      <c r="I40" s="27">
        <f t="shared" si="4"/>
        <v>239115.22743594358</v>
      </c>
      <c r="J40" s="27">
        <f t="shared" si="5"/>
        <v>239115.22743594358</v>
      </c>
      <c r="K40" s="27"/>
      <c r="L40" s="18"/>
      <c r="M40" s="18"/>
      <c r="N40" s="18"/>
      <c r="O40" s="18"/>
      <c r="P40" s="18"/>
      <c r="Q40" s="18"/>
    </row>
    <row r="41" spans="1:17" s="2" customFormat="1" ht="14.4" x14ac:dyDescent="0.3">
      <c r="A41" s="45">
        <f t="shared" si="7"/>
        <v>45839</v>
      </c>
      <c r="B41" s="18">
        <v>30</v>
      </c>
      <c r="C41" s="28">
        <v>3000</v>
      </c>
      <c r="D41" s="27">
        <f t="shared" si="3"/>
        <v>597.78806858985899</v>
      </c>
      <c r="E41" s="27">
        <f t="shared" si="6"/>
        <v>2402.211931410141</v>
      </c>
      <c r="F41" s="27">
        <f t="shared" si="0"/>
        <v>236713.01550453345</v>
      </c>
      <c r="G41" s="29"/>
      <c r="H41" s="27"/>
      <c r="I41" s="27">
        <f t="shared" si="4"/>
        <v>236713.01550453345</v>
      </c>
      <c r="J41" s="27">
        <f t="shared" si="5"/>
        <v>236713.01550453345</v>
      </c>
      <c r="K41" s="27"/>
      <c r="L41" s="18"/>
      <c r="M41" s="18"/>
      <c r="N41" s="18"/>
      <c r="O41" s="18"/>
      <c r="P41" s="18"/>
      <c r="Q41" s="18"/>
    </row>
    <row r="42" spans="1:17" s="2" customFormat="1" ht="14.4" x14ac:dyDescent="0.3">
      <c r="A42" s="45">
        <f t="shared" si="7"/>
        <v>45870</v>
      </c>
      <c r="B42" s="18">
        <v>31</v>
      </c>
      <c r="C42" s="28">
        <v>3000</v>
      </c>
      <c r="D42" s="27">
        <f t="shared" si="3"/>
        <v>591.78253876133363</v>
      </c>
      <c r="E42" s="27">
        <f t="shared" si="6"/>
        <v>2408.2174612386661</v>
      </c>
      <c r="F42" s="27">
        <f t="shared" si="0"/>
        <v>234304.79804329478</v>
      </c>
      <c r="G42" s="29"/>
      <c r="H42" s="27"/>
      <c r="I42" s="27">
        <f t="shared" si="4"/>
        <v>234304.79804329478</v>
      </c>
      <c r="J42" s="27">
        <f t="shared" si="5"/>
        <v>234304.79804329478</v>
      </c>
      <c r="K42" s="27"/>
      <c r="L42" s="18"/>
      <c r="M42" s="18"/>
      <c r="N42" s="18"/>
      <c r="O42" s="18"/>
      <c r="P42" s="18"/>
      <c r="Q42" s="18"/>
    </row>
    <row r="43" spans="1:17" s="2" customFormat="1" ht="14.4" x14ac:dyDescent="0.3">
      <c r="A43" s="45">
        <f t="shared" si="7"/>
        <v>45901</v>
      </c>
      <c r="B43" s="18">
        <v>32</v>
      </c>
      <c r="C43" s="28">
        <v>3000</v>
      </c>
      <c r="D43" s="27">
        <f t="shared" si="3"/>
        <v>585.76199510823699</v>
      </c>
      <c r="E43" s="27">
        <f t="shared" si="6"/>
        <v>2414.238004891763</v>
      </c>
      <c r="F43" s="27">
        <f t="shared" si="0"/>
        <v>231890.56003840303</v>
      </c>
      <c r="G43" s="29"/>
      <c r="H43" s="27"/>
      <c r="I43" s="27">
        <f t="shared" si="4"/>
        <v>231890.56003840303</v>
      </c>
      <c r="J43" s="27">
        <f t="shared" si="5"/>
        <v>231890.56003840303</v>
      </c>
      <c r="K43" s="27"/>
      <c r="L43" s="18"/>
      <c r="M43" s="18"/>
      <c r="N43" s="18"/>
      <c r="O43" s="18"/>
      <c r="P43" s="18"/>
      <c r="Q43" s="18"/>
    </row>
    <row r="44" spans="1:17" s="2" customFormat="1" ht="14.4" x14ac:dyDescent="0.3">
      <c r="A44" s="45">
        <f t="shared" si="7"/>
        <v>45931</v>
      </c>
      <c r="B44" s="18">
        <v>33</v>
      </c>
      <c r="C44" s="28">
        <v>3000</v>
      </c>
      <c r="D44" s="27">
        <f t="shared" si="3"/>
        <v>579.72640009600752</v>
      </c>
      <c r="E44" s="27">
        <f t="shared" si="6"/>
        <v>2420.2735999039924</v>
      </c>
      <c r="F44" s="27">
        <f t="shared" si="0"/>
        <v>229470.28643849902</v>
      </c>
      <c r="G44" s="29"/>
      <c r="H44" s="27"/>
      <c r="I44" s="27">
        <f t="shared" si="4"/>
        <v>229470.28643849902</v>
      </c>
      <c r="J44" s="27">
        <f t="shared" si="5"/>
        <v>229470.28643849902</v>
      </c>
      <c r="K44" s="27"/>
      <c r="L44" s="18"/>
      <c r="M44" s="18"/>
      <c r="N44" s="18"/>
      <c r="O44" s="18"/>
      <c r="P44" s="18"/>
      <c r="Q44" s="18"/>
    </row>
    <row r="45" spans="1:17" s="2" customFormat="1" ht="14.4" x14ac:dyDescent="0.3">
      <c r="A45" s="45">
        <f t="shared" si="7"/>
        <v>45962</v>
      </c>
      <c r="B45" s="18">
        <v>34</v>
      </c>
      <c r="C45" s="28">
        <v>3000</v>
      </c>
      <c r="D45" s="27">
        <f t="shared" si="3"/>
        <v>573.67571609624758</v>
      </c>
      <c r="E45" s="27">
        <f t="shared" si="6"/>
        <v>2426.3242839037525</v>
      </c>
      <c r="F45" s="27">
        <f t="shared" si="0"/>
        <v>227043.96215459527</v>
      </c>
      <c r="G45" s="29"/>
      <c r="H45" s="27"/>
      <c r="I45" s="27">
        <f t="shared" si="4"/>
        <v>227043.96215459527</v>
      </c>
      <c r="J45" s="27">
        <f t="shared" si="5"/>
        <v>227043.96215459527</v>
      </c>
      <c r="K45" s="27"/>
      <c r="L45" s="18"/>
      <c r="M45" s="18"/>
      <c r="N45" s="18"/>
      <c r="O45" s="18"/>
      <c r="P45" s="18"/>
      <c r="Q45" s="18"/>
    </row>
    <row r="46" spans="1:17" s="2" customFormat="1" ht="14.4" x14ac:dyDescent="0.3">
      <c r="A46" s="45">
        <f t="shared" si="7"/>
        <v>45992</v>
      </c>
      <c r="B46" s="18">
        <v>35</v>
      </c>
      <c r="C46" s="28">
        <v>3000</v>
      </c>
      <c r="D46" s="27">
        <f t="shared" si="3"/>
        <v>567.60990538648821</v>
      </c>
      <c r="E46" s="27">
        <f t="shared" si="6"/>
        <v>2432.3900946135118</v>
      </c>
      <c r="F46" s="27">
        <f t="shared" si="0"/>
        <v>224611.57205998176</v>
      </c>
      <c r="G46" s="29"/>
      <c r="H46" s="27"/>
      <c r="I46" s="27">
        <f t="shared" si="4"/>
        <v>224611.57205998176</v>
      </c>
      <c r="J46" s="27">
        <f t="shared" si="5"/>
        <v>224611.57205998176</v>
      </c>
      <c r="K46" s="27"/>
      <c r="L46" s="18"/>
      <c r="M46" s="18"/>
      <c r="N46" s="18"/>
      <c r="O46" s="18"/>
      <c r="P46" s="18"/>
      <c r="Q46" s="18"/>
    </row>
    <row r="47" spans="1:17" s="2" customFormat="1" ht="14.4" x14ac:dyDescent="0.3">
      <c r="A47" s="45">
        <f t="shared" si="7"/>
        <v>46023</v>
      </c>
      <c r="B47" s="18">
        <v>36</v>
      </c>
      <c r="C47" s="28">
        <v>3000</v>
      </c>
      <c r="D47" s="27">
        <f t="shared" si="3"/>
        <v>561.52893014995436</v>
      </c>
      <c r="E47" s="27">
        <f t="shared" si="6"/>
        <v>2438.4710698500458</v>
      </c>
      <c r="F47" s="27">
        <f t="shared" si="0"/>
        <v>222173.1009901317</v>
      </c>
      <c r="G47" s="29"/>
      <c r="H47" s="27"/>
      <c r="I47" s="27">
        <f t="shared" si="4"/>
        <v>222173.1009901317</v>
      </c>
      <c r="J47" s="27">
        <f t="shared" si="5"/>
        <v>222173.1009901317</v>
      </c>
      <c r="K47" s="27"/>
      <c r="L47" s="18"/>
      <c r="M47" s="18"/>
      <c r="N47" s="18"/>
      <c r="O47" s="18"/>
      <c r="P47" s="18"/>
      <c r="Q47" s="18"/>
    </row>
    <row r="48" spans="1:17" s="2" customFormat="1" ht="14.4" x14ac:dyDescent="0.3">
      <c r="A48" s="45">
        <f t="shared" si="7"/>
        <v>46054</v>
      </c>
      <c r="B48" s="18">
        <v>37</v>
      </c>
      <c r="C48" s="28">
        <v>3000</v>
      </c>
      <c r="D48" s="27">
        <f t="shared" si="3"/>
        <v>555.43275247532927</v>
      </c>
      <c r="E48" s="27">
        <f t="shared" si="6"/>
        <v>2444.5672475246706</v>
      </c>
      <c r="F48" s="27">
        <f t="shared" si="0"/>
        <v>219728.53374260702</v>
      </c>
      <c r="G48" s="29"/>
      <c r="H48" s="27"/>
      <c r="I48" s="27">
        <f t="shared" si="4"/>
        <v>219728.53374260702</v>
      </c>
      <c r="J48" s="27">
        <f t="shared" si="5"/>
        <v>219728.53374260702</v>
      </c>
      <c r="K48" s="27"/>
      <c r="L48" s="18"/>
      <c r="M48" s="18"/>
      <c r="N48" s="18"/>
      <c r="O48" s="18"/>
      <c r="P48" s="18"/>
      <c r="Q48" s="18"/>
    </row>
    <row r="49" spans="1:17" s="2" customFormat="1" ht="14.4" x14ac:dyDescent="0.3">
      <c r="A49" s="45">
        <f t="shared" si="7"/>
        <v>46082</v>
      </c>
      <c r="B49" s="18">
        <v>38</v>
      </c>
      <c r="C49" s="28">
        <v>3000</v>
      </c>
      <c r="D49" s="27">
        <f t="shared" si="3"/>
        <v>549.32133435651758</v>
      </c>
      <c r="E49" s="27">
        <f t="shared" si="6"/>
        <v>2450.6786656434824</v>
      </c>
      <c r="F49" s="27">
        <f t="shared" si="0"/>
        <v>217277.85507696355</v>
      </c>
      <c r="G49" s="29"/>
      <c r="H49" s="27"/>
      <c r="I49" s="27">
        <f t="shared" si="4"/>
        <v>217277.85507696355</v>
      </c>
      <c r="J49" s="27">
        <f t="shared" si="5"/>
        <v>217277.85507696355</v>
      </c>
      <c r="K49" s="27"/>
      <c r="L49" s="18"/>
      <c r="M49" s="18"/>
      <c r="N49" s="18"/>
      <c r="O49" s="18"/>
      <c r="P49" s="18"/>
      <c r="Q49" s="18"/>
    </row>
    <row r="50" spans="1:17" s="2" customFormat="1" ht="14.4" x14ac:dyDescent="0.3">
      <c r="A50" s="45">
        <f t="shared" si="7"/>
        <v>46113</v>
      </c>
      <c r="B50" s="18">
        <v>39</v>
      </c>
      <c r="C50" s="28">
        <v>3000</v>
      </c>
      <c r="D50" s="27">
        <f t="shared" si="3"/>
        <v>543.19463769240883</v>
      </c>
      <c r="E50" s="27">
        <f t="shared" si="6"/>
        <v>2456.8053623075912</v>
      </c>
      <c r="F50" s="27">
        <f t="shared" si="0"/>
        <v>214821.04971465596</v>
      </c>
      <c r="G50" s="29"/>
      <c r="H50" s="27"/>
      <c r="I50" s="27">
        <f t="shared" si="4"/>
        <v>214821.04971465596</v>
      </c>
      <c r="J50" s="27">
        <f t="shared" si="5"/>
        <v>214821.04971465596</v>
      </c>
      <c r="K50" s="27"/>
      <c r="L50" s="18"/>
      <c r="M50" s="18"/>
      <c r="N50" s="18"/>
      <c r="O50" s="18"/>
      <c r="P50" s="18"/>
      <c r="Q50" s="18"/>
    </row>
    <row r="51" spans="1:17" s="2" customFormat="1" ht="14.4" x14ac:dyDescent="0.3">
      <c r="A51" s="45">
        <f t="shared" si="7"/>
        <v>46143</v>
      </c>
      <c r="B51" s="18">
        <v>40</v>
      </c>
      <c r="C51" s="28">
        <v>3000</v>
      </c>
      <c r="D51" s="27">
        <f t="shared" si="3"/>
        <v>537.05262428663991</v>
      </c>
      <c r="E51" s="27">
        <f t="shared" si="6"/>
        <v>2462.9473757133601</v>
      </c>
      <c r="F51" s="27">
        <f t="shared" si="0"/>
        <v>212358.10233894261</v>
      </c>
      <c r="G51" s="29"/>
      <c r="H51" s="27"/>
      <c r="I51" s="27">
        <f t="shared" si="4"/>
        <v>212358.10233894261</v>
      </c>
      <c r="J51" s="27">
        <f t="shared" si="5"/>
        <v>212358.10233894261</v>
      </c>
      <c r="K51" s="27"/>
      <c r="L51" s="18"/>
      <c r="M51" s="18"/>
      <c r="N51" s="18"/>
      <c r="O51" s="18"/>
      <c r="P51" s="18"/>
      <c r="Q51" s="18"/>
    </row>
    <row r="52" spans="1:17" s="2" customFormat="1" ht="14.4" x14ac:dyDescent="0.3">
      <c r="A52" s="45">
        <f t="shared" si="7"/>
        <v>46174</v>
      </c>
      <c r="B52" s="18">
        <v>41</v>
      </c>
      <c r="C52" s="28">
        <v>3000</v>
      </c>
      <c r="D52" s="27">
        <f t="shared" si="3"/>
        <v>530.89525584735657</v>
      </c>
      <c r="E52" s="27">
        <f t="shared" si="6"/>
        <v>2469.1047441526434</v>
      </c>
      <c r="F52" s="27">
        <f t="shared" si="0"/>
        <v>209888.99759478998</v>
      </c>
      <c r="G52" s="29"/>
      <c r="H52" s="27"/>
      <c r="I52" s="27">
        <f t="shared" si="4"/>
        <v>209888.99759478998</v>
      </c>
      <c r="J52" s="27">
        <f t="shared" si="5"/>
        <v>209888.99759478998</v>
      </c>
      <c r="K52" s="27"/>
      <c r="L52" s="18"/>
      <c r="M52" s="18"/>
      <c r="N52" s="18"/>
      <c r="O52" s="18"/>
      <c r="P52" s="18"/>
      <c r="Q52" s="18"/>
    </row>
    <row r="53" spans="1:17" s="2" customFormat="1" ht="14.4" x14ac:dyDescent="0.3">
      <c r="A53" s="45">
        <f t="shared" si="7"/>
        <v>46204</v>
      </c>
      <c r="B53" s="18">
        <v>42</v>
      </c>
      <c r="C53" s="28">
        <v>3000</v>
      </c>
      <c r="D53" s="27">
        <f t="shared" si="3"/>
        <v>524.722493986975</v>
      </c>
      <c r="E53" s="27">
        <f t="shared" si="6"/>
        <v>2475.2775060130252</v>
      </c>
      <c r="F53" s="27">
        <f t="shared" si="0"/>
        <v>207413.72008877696</v>
      </c>
      <c r="G53" s="29"/>
      <c r="H53" s="27"/>
      <c r="I53" s="27">
        <f t="shared" si="4"/>
        <v>207413.72008877696</v>
      </c>
      <c r="J53" s="27">
        <f t="shared" si="5"/>
        <v>207413.72008877696</v>
      </c>
      <c r="K53" s="27"/>
      <c r="L53" s="18"/>
      <c r="M53" s="18"/>
      <c r="N53" s="18"/>
      <c r="O53" s="18"/>
      <c r="P53" s="18"/>
      <c r="Q53" s="18"/>
    </row>
    <row r="54" spans="1:17" s="2" customFormat="1" ht="14.4" x14ac:dyDescent="0.3">
      <c r="A54" s="45">
        <f t="shared" si="7"/>
        <v>46235</v>
      </c>
      <c r="B54" s="18">
        <v>43</v>
      </c>
      <c r="C54" s="28">
        <v>3000</v>
      </c>
      <c r="D54" s="27">
        <f t="shared" si="3"/>
        <v>518.53430022194243</v>
      </c>
      <c r="E54" s="27">
        <f t="shared" si="6"/>
        <v>2481.4656997780576</v>
      </c>
      <c r="F54" s="27">
        <f t="shared" si="0"/>
        <v>204932.2543889989</v>
      </c>
      <c r="G54" s="29"/>
      <c r="H54" s="27"/>
      <c r="I54" s="27">
        <f t="shared" si="4"/>
        <v>204932.2543889989</v>
      </c>
      <c r="J54" s="27">
        <f t="shared" si="5"/>
        <v>204932.2543889989</v>
      </c>
      <c r="K54" s="27"/>
      <c r="L54" s="18"/>
      <c r="M54" s="18"/>
      <c r="N54" s="18"/>
      <c r="O54" s="18"/>
      <c r="P54" s="18"/>
      <c r="Q54" s="18"/>
    </row>
    <row r="55" spans="1:17" s="2" customFormat="1" ht="14.4" x14ac:dyDescent="0.3">
      <c r="A55" s="45">
        <f t="shared" si="7"/>
        <v>46266</v>
      </c>
      <c r="B55" s="18">
        <v>44</v>
      </c>
      <c r="C55" s="28">
        <v>3000</v>
      </c>
      <c r="D55" s="27">
        <f t="shared" si="3"/>
        <v>512.33063597249725</v>
      </c>
      <c r="E55" s="27">
        <f t="shared" si="6"/>
        <v>2487.6693640275025</v>
      </c>
      <c r="F55" s="27">
        <f t="shared" si="0"/>
        <v>202444.5850249714</v>
      </c>
      <c r="G55" s="29"/>
      <c r="H55" s="27"/>
      <c r="I55" s="27">
        <f t="shared" si="4"/>
        <v>202444.5850249714</v>
      </c>
      <c r="J55" s="27">
        <f t="shared" si="5"/>
        <v>202444.5850249714</v>
      </c>
      <c r="K55" s="27"/>
      <c r="L55" s="18"/>
      <c r="M55" s="18"/>
      <c r="N55" s="18"/>
      <c r="O55" s="18"/>
      <c r="P55" s="18"/>
      <c r="Q55" s="18"/>
    </row>
    <row r="56" spans="1:17" s="2" customFormat="1" ht="14.4" x14ac:dyDescent="0.3">
      <c r="A56" s="45">
        <f t="shared" si="7"/>
        <v>46296</v>
      </c>
      <c r="B56" s="18">
        <v>45</v>
      </c>
      <c r="C56" s="28">
        <v>3000</v>
      </c>
      <c r="D56" s="27">
        <f t="shared" si="3"/>
        <v>506.11146256242853</v>
      </c>
      <c r="E56" s="27">
        <f t="shared" si="6"/>
        <v>2493.8885374375714</v>
      </c>
      <c r="F56" s="27">
        <f t="shared" si="0"/>
        <v>199950.69648753383</v>
      </c>
      <c r="G56" s="29"/>
      <c r="H56" s="27"/>
      <c r="I56" s="27">
        <f t="shared" si="4"/>
        <v>199950.69648753383</v>
      </c>
      <c r="J56" s="27">
        <f t="shared" si="5"/>
        <v>199950.69648753383</v>
      </c>
      <c r="K56" s="27"/>
      <c r="L56" s="18"/>
      <c r="M56" s="18"/>
      <c r="N56" s="18"/>
      <c r="O56" s="18"/>
      <c r="P56" s="18"/>
      <c r="Q56" s="18"/>
    </row>
    <row r="57" spans="1:17" s="2" customFormat="1" ht="14.4" x14ac:dyDescent="0.3">
      <c r="A57" s="45">
        <f t="shared" si="7"/>
        <v>46327</v>
      </c>
      <c r="B57" s="18">
        <v>46</v>
      </c>
      <c r="C57" s="28">
        <v>3000</v>
      </c>
      <c r="D57" s="27">
        <f t="shared" si="3"/>
        <v>499.87674121883458</v>
      </c>
      <c r="E57" s="27">
        <f t="shared" si="6"/>
        <v>2500.1232587811655</v>
      </c>
      <c r="F57" s="27">
        <f t="shared" si="0"/>
        <v>197450.57322875268</v>
      </c>
      <c r="G57" s="29"/>
      <c r="H57" s="27"/>
      <c r="I57" s="27">
        <f t="shared" si="4"/>
        <v>197450.57322875268</v>
      </c>
      <c r="J57" s="27">
        <f t="shared" si="5"/>
        <v>197450.57322875268</v>
      </c>
      <c r="K57" s="27"/>
      <c r="L57" s="18"/>
      <c r="M57" s="18"/>
      <c r="N57" s="18"/>
      <c r="O57" s="18"/>
      <c r="P57" s="18"/>
      <c r="Q57" s="18"/>
    </row>
    <row r="58" spans="1:17" s="2" customFormat="1" ht="14.4" x14ac:dyDescent="0.3">
      <c r="A58" s="45">
        <f t="shared" ref="A58:A77" si="8">DATE(YEAR(A57),MONTH(A57)+$D$8,DAY(A57))</f>
        <v>46357</v>
      </c>
      <c r="B58" s="18">
        <v>47</v>
      </c>
      <c r="C58" s="28">
        <v>3000</v>
      </c>
      <c r="D58" s="27">
        <f t="shared" si="3"/>
        <v>493.62643307188171</v>
      </c>
      <c r="E58" s="27">
        <f t="shared" si="6"/>
        <v>2506.3735669281182</v>
      </c>
      <c r="F58" s="27">
        <f t="shared" si="0"/>
        <v>194944.19966182456</v>
      </c>
      <c r="G58" s="29"/>
      <c r="H58" s="27"/>
      <c r="I58" s="27">
        <f t="shared" si="4"/>
        <v>194944.19966182456</v>
      </c>
      <c r="J58" s="27">
        <f t="shared" si="5"/>
        <v>194944.19966182456</v>
      </c>
      <c r="K58" s="27"/>
      <c r="L58" s="18"/>
      <c r="M58" s="18"/>
      <c r="N58" s="18"/>
      <c r="O58" s="18"/>
      <c r="P58" s="18"/>
      <c r="Q58" s="18"/>
    </row>
    <row r="59" spans="1:17" s="2" customFormat="1" ht="14.4" x14ac:dyDescent="0.3">
      <c r="A59" s="45">
        <f t="shared" si="8"/>
        <v>46388</v>
      </c>
      <c r="B59" s="18">
        <v>48</v>
      </c>
      <c r="C59" s="28">
        <v>3000</v>
      </c>
      <c r="D59" s="27">
        <f t="shared" si="3"/>
        <v>487.36049915456141</v>
      </c>
      <c r="E59" s="27">
        <f t="shared" si="6"/>
        <v>2512.6395008454388</v>
      </c>
      <c r="F59" s="27">
        <f t="shared" si="0"/>
        <v>192431.56016097913</v>
      </c>
      <c r="G59" s="29"/>
      <c r="H59" s="27"/>
      <c r="I59" s="27">
        <f t="shared" si="4"/>
        <v>192431.56016097913</v>
      </c>
      <c r="J59" s="27">
        <f t="shared" si="5"/>
        <v>192431.56016097913</v>
      </c>
      <c r="K59" s="27"/>
      <c r="L59" s="18"/>
      <c r="M59" s="18"/>
      <c r="N59" s="18"/>
      <c r="O59" s="18"/>
      <c r="P59" s="18"/>
      <c r="Q59" s="18"/>
    </row>
    <row r="60" spans="1:17" s="2" customFormat="1" ht="14.4" x14ac:dyDescent="0.3">
      <c r="A60" s="45">
        <f t="shared" si="8"/>
        <v>46419</v>
      </c>
      <c r="B60" s="18">
        <v>49</v>
      </c>
      <c r="C60" s="28">
        <v>3000</v>
      </c>
      <c r="D60" s="27">
        <f t="shared" si="3"/>
        <v>481.07890040244786</v>
      </c>
      <c r="E60" s="27">
        <f t="shared" si="6"/>
        <v>2518.9210995975523</v>
      </c>
      <c r="F60" s="27">
        <f t="shared" si="0"/>
        <v>189912.63906138157</v>
      </c>
      <c r="G60" s="29"/>
      <c r="H60" s="27"/>
      <c r="I60" s="27">
        <f t="shared" si="4"/>
        <v>189912.63906138157</v>
      </c>
      <c r="J60" s="27">
        <f t="shared" si="5"/>
        <v>189912.63906138157</v>
      </c>
      <c r="K60" s="27"/>
      <c r="L60" s="18"/>
      <c r="M60" s="18"/>
      <c r="N60" s="18"/>
      <c r="O60" s="18"/>
      <c r="P60" s="18"/>
      <c r="Q60" s="18"/>
    </row>
    <row r="61" spans="1:17" s="2" customFormat="1" ht="14.4" x14ac:dyDescent="0.3">
      <c r="A61" s="45">
        <f t="shared" si="8"/>
        <v>46447</v>
      </c>
      <c r="B61" s="18">
        <v>50</v>
      </c>
      <c r="C61" s="28">
        <v>3000</v>
      </c>
      <c r="D61" s="27">
        <f t="shared" si="3"/>
        <v>474.78159765345396</v>
      </c>
      <c r="E61" s="27">
        <f t="shared" si="6"/>
        <v>2525.2184023465461</v>
      </c>
      <c r="F61" s="27">
        <f t="shared" si="0"/>
        <v>187387.42065903504</v>
      </c>
      <c r="G61" s="29"/>
      <c r="H61" s="27"/>
      <c r="I61" s="27">
        <f t="shared" si="4"/>
        <v>187387.42065903504</v>
      </c>
      <c r="J61" s="27">
        <f t="shared" si="5"/>
        <v>187387.42065903504</v>
      </c>
      <c r="K61" s="27"/>
      <c r="L61" s="18"/>
      <c r="M61" s="18"/>
      <c r="N61" s="18"/>
      <c r="O61" s="18"/>
      <c r="P61" s="18"/>
      <c r="Q61" s="18"/>
    </row>
    <row r="62" spans="1:17" s="2" customFormat="1" ht="14.4" x14ac:dyDescent="0.3">
      <c r="A62" s="45">
        <f t="shared" si="8"/>
        <v>46478</v>
      </c>
      <c r="B62" s="18">
        <v>51</v>
      </c>
      <c r="C62" s="28">
        <v>3000</v>
      </c>
      <c r="D62" s="27">
        <f t="shared" si="3"/>
        <v>468.46855164758762</v>
      </c>
      <c r="E62" s="27">
        <f t="shared" si="6"/>
        <v>2531.5314483524126</v>
      </c>
      <c r="F62" s="27">
        <f t="shared" si="0"/>
        <v>184855.88921068262</v>
      </c>
      <c r="G62" s="29"/>
      <c r="H62" s="27"/>
      <c r="I62" s="27">
        <f t="shared" si="4"/>
        <v>184855.88921068262</v>
      </c>
      <c r="J62" s="27">
        <f t="shared" si="5"/>
        <v>184855.88921068262</v>
      </c>
      <c r="K62" s="27"/>
      <c r="L62" s="18"/>
      <c r="M62" s="18"/>
      <c r="N62" s="18"/>
      <c r="O62" s="18"/>
      <c r="P62" s="18"/>
      <c r="Q62" s="18"/>
    </row>
    <row r="63" spans="1:17" s="2" customFormat="1" ht="14.4" x14ac:dyDescent="0.3">
      <c r="A63" s="45">
        <f t="shared" si="8"/>
        <v>46508</v>
      </c>
      <c r="B63" s="18">
        <v>52</v>
      </c>
      <c r="C63" s="28">
        <v>3000</v>
      </c>
      <c r="D63" s="27">
        <f t="shared" si="3"/>
        <v>462.13972302670658</v>
      </c>
      <c r="E63" s="27">
        <f t="shared" si="6"/>
        <v>2537.8602769732934</v>
      </c>
      <c r="F63" s="27">
        <f t="shared" si="0"/>
        <v>182318.02893370934</v>
      </c>
      <c r="G63" s="29"/>
      <c r="H63" s="27"/>
      <c r="I63" s="27">
        <f t="shared" si="4"/>
        <v>182318.02893370934</v>
      </c>
      <c r="J63" s="27">
        <f t="shared" si="5"/>
        <v>182318.02893370934</v>
      </c>
      <c r="K63" s="27"/>
      <c r="L63" s="18"/>
      <c r="M63" s="18"/>
      <c r="N63" s="18"/>
      <c r="O63" s="18"/>
      <c r="P63" s="18"/>
      <c r="Q63" s="18"/>
    </row>
    <row r="64" spans="1:17" s="2" customFormat="1" ht="14.4" x14ac:dyDescent="0.3">
      <c r="A64" s="45">
        <f t="shared" si="8"/>
        <v>46539</v>
      </c>
      <c r="B64" s="18">
        <v>53</v>
      </c>
      <c r="C64" s="28">
        <v>3000</v>
      </c>
      <c r="D64" s="27">
        <f t="shared" si="3"/>
        <v>455.79507233427336</v>
      </c>
      <c r="E64" s="27">
        <f t="shared" si="6"/>
        <v>2544.2049276657267</v>
      </c>
      <c r="F64" s="27">
        <f t="shared" si="0"/>
        <v>179773.82400604361</v>
      </c>
      <c r="G64" s="29"/>
      <c r="H64" s="27"/>
      <c r="I64" s="27">
        <f t="shared" si="4"/>
        <v>179773.82400604361</v>
      </c>
      <c r="J64" s="27">
        <f t="shared" si="5"/>
        <v>179773.82400604361</v>
      </c>
      <c r="K64" s="27"/>
      <c r="L64" s="18"/>
      <c r="M64" s="18"/>
      <c r="N64" s="18"/>
      <c r="O64" s="18"/>
      <c r="P64" s="18"/>
      <c r="Q64" s="18"/>
    </row>
    <row r="65" spans="1:17" s="2" customFormat="1" ht="14.4" x14ac:dyDescent="0.3">
      <c r="A65" s="45">
        <f t="shared" si="8"/>
        <v>46569</v>
      </c>
      <c r="B65" s="18">
        <v>54</v>
      </c>
      <c r="C65" s="28">
        <v>3000</v>
      </c>
      <c r="D65" s="27">
        <f t="shared" si="3"/>
        <v>449.43456001510901</v>
      </c>
      <c r="E65" s="27">
        <f t="shared" si="6"/>
        <v>2550.5654399848909</v>
      </c>
      <c r="F65" s="27">
        <f t="shared" si="0"/>
        <v>177223.25856605871</v>
      </c>
      <c r="G65" s="29"/>
      <c r="H65" s="27"/>
      <c r="I65" s="27">
        <f t="shared" si="4"/>
        <v>177223.25856605871</v>
      </c>
      <c r="J65" s="27">
        <f t="shared" si="5"/>
        <v>177223.25856605871</v>
      </c>
      <c r="K65" s="27"/>
      <c r="L65" s="18"/>
      <c r="M65" s="18"/>
      <c r="N65" s="18"/>
      <c r="O65" s="18"/>
      <c r="P65" s="18"/>
      <c r="Q65" s="18"/>
    </row>
    <row r="66" spans="1:17" s="2" customFormat="1" ht="14.4" x14ac:dyDescent="0.3">
      <c r="A66" s="45">
        <f t="shared" si="8"/>
        <v>46600</v>
      </c>
      <c r="B66" s="18">
        <v>55</v>
      </c>
      <c r="C66" s="28">
        <v>3000</v>
      </c>
      <c r="D66" s="27">
        <f t="shared" si="3"/>
        <v>443.05814641514678</v>
      </c>
      <c r="E66" s="27">
        <f t="shared" si="6"/>
        <v>2556.9418535848531</v>
      </c>
      <c r="F66" s="27">
        <f t="shared" si="0"/>
        <v>174666.31671247384</v>
      </c>
      <c r="G66" s="29"/>
      <c r="H66" s="27"/>
      <c r="I66" s="27">
        <f t="shared" si="4"/>
        <v>174666.31671247384</v>
      </c>
      <c r="J66" s="27">
        <f t="shared" si="5"/>
        <v>174666.31671247384</v>
      </c>
      <c r="K66" s="27"/>
      <c r="L66" s="18"/>
      <c r="M66" s="18"/>
      <c r="N66" s="18"/>
      <c r="O66" s="18"/>
      <c r="P66" s="18"/>
      <c r="Q66" s="18"/>
    </row>
    <row r="67" spans="1:17" s="2" customFormat="1" ht="14.4" x14ac:dyDescent="0.3">
      <c r="A67" s="45">
        <f t="shared" si="8"/>
        <v>46631</v>
      </c>
      <c r="B67" s="18">
        <v>56</v>
      </c>
      <c r="C67" s="28">
        <v>3000</v>
      </c>
      <c r="D67" s="27">
        <f t="shared" si="3"/>
        <v>436.66579178118462</v>
      </c>
      <c r="E67" s="27">
        <f t="shared" si="6"/>
        <v>2563.3342082188155</v>
      </c>
      <c r="F67" s="27">
        <f t="shared" si="0"/>
        <v>172102.98250425502</v>
      </c>
      <c r="G67" s="29"/>
      <c r="H67" s="27"/>
      <c r="I67" s="27">
        <f t="shared" si="4"/>
        <v>172102.98250425502</v>
      </c>
      <c r="J67" s="27">
        <f t="shared" si="5"/>
        <v>172102.98250425502</v>
      </c>
      <c r="K67" s="27"/>
      <c r="L67" s="18"/>
      <c r="M67" s="18"/>
      <c r="N67" s="18"/>
      <c r="O67" s="18"/>
      <c r="P67" s="18"/>
      <c r="Q67" s="18"/>
    </row>
    <row r="68" spans="1:17" s="2" customFormat="1" ht="14.4" x14ac:dyDescent="0.3">
      <c r="A68" s="45">
        <f t="shared" si="8"/>
        <v>46661</v>
      </c>
      <c r="B68" s="18">
        <v>57</v>
      </c>
      <c r="C68" s="28">
        <v>3000</v>
      </c>
      <c r="D68" s="27">
        <f t="shared" si="3"/>
        <v>430.25745626063758</v>
      </c>
      <c r="E68" s="27">
        <f t="shared" si="6"/>
        <v>2569.7425437393622</v>
      </c>
      <c r="F68" s="27">
        <f t="shared" si="0"/>
        <v>169533.23996051567</v>
      </c>
      <c r="G68" s="29"/>
      <c r="H68" s="27"/>
      <c r="I68" s="27">
        <f t="shared" si="4"/>
        <v>169533.23996051567</v>
      </c>
      <c r="J68" s="27">
        <f t="shared" si="5"/>
        <v>169533.23996051567</v>
      </c>
      <c r="K68" s="27"/>
      <c r="L68" s="18"/>
      <c r="M68" s="18"/>
      <c r="N68" s="18"/>
      <c r="O68" s="18"/>
      <c r="P68" s="18"/>
      <c r="Q68" s="18"/>
    </row>
    <row r="69" spans="1:17" s="2" customFormat="1" ht="14.4" x14ac:dyDescent="0.3">
      <c r="A69" s="45">
        <f t="shared" si="8"/>
        <v>46692</v>
      </c>
      <c r="B69" s="18">
        <v>58</v>
      </c>
      <c r="C69" s="28">
        <v>3000</v>
      </c>
      <c r="D69" s="27">
        <f t="shared" si="3"/>
        <v>423.83309990128919</v>
      </c>
      <c r="E69" s="27">
        <f t="shared" si="6"/>
        <v>2576.1669000987108</v>
      </c>
      <c r="F69" s="27">
        <f t="shared" si="0"/>
        <v>166957.07306041697</v>
      </c>
      <c r="G69" s="29"/>
      <c r="H69" s="27"/>
      <c r="I69" s="27">
        <f t="shared" si="4"/>
        <v>166957.07306041697</v>
      </c>
      <c r="J69" s="27">
        <f t="shared" si="5"/>
        <v>166957.07306041697</v>
      </c>
      <c r="K69" s="27"/>
      <c r="L69" s="18"/>
      <c r="M69" s="18"/>
      <c r="N69" s="18"/>
      <c r="O69" s="18"/>
      <c r="P69" s="18"/>
      <c r="Q69" s="18"/>
    </row>
    <row r="70" spans="1:17" s="2" customFormat="1" ht="14.4" x14ac:dyDescent="0.3">
      <c r="A70" s="45">
        <f t="shared" si="8"/>
        <v>46722</v>
      </c>
      <c r="B70" s="18">
        <v>59</v>
      </c>
      <c r="C70" s="28">
        <v>3000</v>
      </c>
      <c r="D70" s="27">
        <f t="shared" si="3"/>
        <v>417.39268265104243</v>
      </c>
      <c r="E70" s="27">
        <f t="shared" si="6"/>
        <v>2582.6073173489576</v>
      </c>
      <c r="F70" s="27">
        <f t="shared" si="0"/>
        <v>164374.46574306799</v>
      </c>
      <c r="G70" s="29"/>
      <c r="H70" s="27"/>
      <c r="I70" s="27">
        <f t="shared" si="4"/>
        <v>164374.46574306799</v>
      </c>
      <c r="J70" s="27">
        <f t="shared" si="5"/>
        <v>164374.46574306799</v>
      </c>
      <c r="K70" s="27"/>
      <c r="L70" s="18"/>
      <c r="M70" s="18"/>
      <c r="N70" s="18"/>
      <c r="O70" s="18"/>
      <c r="P70" s="18"/>
      <c r="Q70" s="18"/>
    </row>
    <row r="71" spans="1:17" s="2" customFormat="1" ht="14.4" x14ac:dyDescent="0.3">
      <c r="A71" s="45">
        <f t="shared" si="8"/>
        <v>46753</v>
      </c>
      <c r="B71" s="18">
        <v>60</v>
      </c>
      <c r="C71" s="28">
        <v>3000</v>
      </c>
      <c r="D71" s="27">
        <f t="shared" si="3"/>
        <v>410.93616435767001</v>
      </c>
      <c r="E71" s="27">
        <f t="shared" si="6"/>
        <v>2589.0638356423301</v>
      </c>
      <c r="F71" s="27">
        <f t="shared" si="0"/>
        <v>161785.40190742566</v>
      </c>
      <c r="G71" s="29"/>
      <c r="H71" s="27"/>
      <c r="I71" s="27">
        <f t="shared" si="4"/>
        <v>161785.40190742566</v>
      </c>
      <c r="J71" s="27">
        <f t="shared" si="5"/>
        <v>161785.40190742566</v>
      </c>
      <c r="K71" s="27"/>
      <c r="L71" s="18"/>
      <c r="M71" s="18"/>
      <c r="N71" s="18"/>
      <c r="O71" s="18"/>
      <c r="P71" s="18"/>
      <c r="Q71" s="18"/>
    </row>
    <row r="72" spans="1:17" s="2" customFormat="1" ht="14.4" x14ac:dyDescent="0.3">
      <c r="A72" s="45">
        <f t="shared" si="8"/>
        <v>46784</v>
      </c>
      <c r="B72" s="18">
        <v>61</v>
      </c>
      <c r="C72" s="28">
        <v>3000</v>
      </c>
      <c r="D72" s="27">
        <f t="shared" si="3"/>
        <v>404.46350476856418</v>
      </c>
      <c r="E72" s="27">
        <f t="shared" si="6"/>
        <v>2595.5364952314358</v>
      </c>
      <c r="F72" s="27">
        <f t="shared" si="0"/>
        <v>159189.86541219422</v>
      </c>
      <c r="G72" s="29"/>
      <c r="H72" s="27"/>
      <c r="I72" s="27">
        <f t="shared" si="4"/>
        <v>159189.86541219422</v>
      </c>
      <c r="J72" s="27">
        <f t="shared" si="5"/>
        <v>159189.86541219422</v>
      </c>
      <c r="K72" s="27"/>
      <c r="L72" s="18"/>
      <c r="M72" s="18"/>
      <c r="N72" s="18"/>
      <c r="O72" s="18"/>
      <c r="P72" s="18"/>
      <c r="Q72" s="18"/>
    </row>
    <row r="73" spans="1:17" s="2" customFormat="1" ht="14.4" x14ac:dyDescent="0.3">
      <c r="A73" s="45">
        <f t="shared" si="8"/>
        <v>46813</v>
      </c>
      <c r="B73" s="18">
        <v>62</v>
      </c>
      <c r="C73" s="28">
        <v>3000</v>
      </c>
      <c r="D73" s="27">
        <f t="shared" si="3"/>
        <v>397.97466353048554</v>
      </c>
      <c r="E73" s="27">
        <f t="shared" si="6"/>
        <v>2602.0253364695145</v>
      </c>
      <c r="F73" s="27">
        <f t="shared" si="0"/>
        <v>156587.8400757247</v>
      </c>
      <c r="G73" s="29"/>
      <c r="H73" s="27"/>
      <c r="I73" s="27">
        <f t="shared" si="4"/>
        <v>156587.8400757247</v>
      </c>
      <c r="J73" s="27">
        <f t="shared" si="5"/>
        <v>156587.8400757247</v>
      </c>
      <c r="K73" s="27"/>
      <c r="L73" s="18"/>
      <c r="M73" s="18"/>
      <c r="N73" s="18"/>
      <c r="O73" s="18"/>
      <c r="P73" s="18"/>
      <c r="Q73" s="18"/>
    </row>
    <row r="74" spans="1:17" s="2" customFormat="1" ht="14.4" x14ac:dyDescent="0.3">
      <c r="A74" s="45">
        <f t="shared" si="8"/>
        <v>46844</v>
      </c>
      <c r="B74" s="18">
        <v>63</v>
      </c>
      <c r="C74" s="28">
        <v>3000</v>
      </c>
      <c r="D74" s="27">
        <f t="shared" si="3"/>
        <v>391.46960018931173</v>
      </c>
      <c r="E74" s="27">
        <f t="shared" si="6"/>
        <v>2608.5303998106883</v>
      </c>
      <c r="F74" s="27">
        <f t="shared" si="0"/>
        <v>153979.309675914</v>
      </c>
      <c r="G74" s="29"/>
      <c r="H74" s="27"/>
      <c r="I74" s="27">
        <f t="shared" si="4"/>
        <v>153979.309675914</v>
      </c>
      <c r="J74" s="27">
        <f t="shared" si="5"/>
        <v>153979.309675914</v>
      </c>
      <c r="K74" s="27"/>
      <c r="L74" s="18"/>
      <c r="M74" s="18"/>
      <c r="N74" s="18"/>
      <c r="O74" s="18"/>
      <c r="P74" s="18"/>
      <c r="Q74" s="18"/>
    </row>
    <row r="75" spans="1:17" s="2" customFormat="1" ht="14.4" x14ac:dyDescent="0.3">
      <c r="A75" s="45">
        <f t="shared" si="8"/>
        <v>46874</v>
      </c>
      <c r="B75" s="18">
        <v>64</v>
      </c>
      <c r="C75" s="28">
        <v>3000</v>
      </c>
      <c r="D75" s="27">
        <f t="shared" si="3"/>
        <v>384.94827418978502</v>
      </c>
      <c r="E75" s="27">
        <f t="shared" si="6"/>
        <v>2615.051725810215</v>
      </c>
      <c r="F75" s="27">
        <f t="shared" si="0"/>
        <v>151364.25795010378</v>
      </c>
      <c r="G75" s="29"/>
      <c r="H75" s="27"/>
      <c r="I75" s="27">
        <f t="shared" si="4"/>
        <v>151364.25795010378</v>
      </c>
      <c r="J75" s="27">
        <f t="shared" si="5"/>
        <v>151364.25795010378</v>
      </c>
      <c r="K75" s="27"/>
      <c r="L75" s="18"/>
      <c r="M75" s="18"/>
      <c r="N75" s="18"/>
      <c r="O75" s="18"/>
      <c r="P75" s="18"/>
      <c r="Q75" s="18"/>
    </row>
    <row r="76" spans="1:17" s="2" customFormat="1" ht="14.4" x14ac:dyDescent="0.3">
      <c r="A76" s="45">
        <f t="shared" si="8"/>
        <v>46905</v>
      </c>
      <c r="B76" s="18">
        <v>65</v>
      </c>
      <c r="C76" s="28">
        <v>3000</v>
      </c>
      <c r="D76" s="27">
        <f t="shared" si="3"/>
        <v>378.41064487525949</v>
      </c>
      <c r="E76" s="27">
        <f t="shared" si="6"/>
        <v>2621.5893551247405</v>
      </c>
      <c r="F76" s="27">
        <f t="shared" ref="F76:F130" si="9">+D76+F75-C76</f>
        <v>148742.66859497904</v>
      </c>
      <c r="G76" s="29"/>
      <c r="H76" s="27"/>
      <c r="I76" s="27">
        <f t="shared" si="4"/>
        <v>148742.66859497904</v>
      </c>
      <c r="J76" s="27">
        <f t="shared" si="5"/>
        <v>148742.66859497904</v>
      </c>
      <c r="K76" s="27"/>
      <c r="L76" s="18"/>
      <c r="M76" s="18"/>
      <c r="N76" s="18"/>
      <c r="O76" s="18"/>
      <c r="P76" s="18"/>
      <c r="Q76" s="18"/>
    </row>
    <row r="77" spans="1:17" s="2" customFormat="1" ht="14.4" x14ac:dyDescent="0.3">
      <c r="A77" s="45">
        <f t="shared" si="8"/>
        <v>46935</v>
      </c>
      <c r="B77" s="18">
        <v>66</v>
      </c>
      <c r="C77" s="28">
        <v>3000</v>
      </c>
      <c r="D77" s="27">
        <f t="shared" si="3"/>
        <v>371.85667148744761</v>
      </c>
      <c r="E77" s="27">
        <f t="shared" si="6"/>
        <v>2628.1433285125522</v>
      </c>
      <c r="F77" s="27">
        <f t="shared" si="9"/>
        <v>146114.52526646649</v>
      </c>
      <c r="G77" s="29"/>
      <c r="H77" s="27"/>
      <c r="I77" s="27">
        <f t="shared" si="4"/>
        <v>146114.52526646649</v>
      </c>
      <c r="J77" s="27">
        <f t="shared" si="5"/>
        <v>146114.52526646649</v>
      </c>
      <c r="K77" s="27"/>
      <c r="L77" s="18"/>
      <c r="M77" s="18"/>
      <c r="N77" s="18"/>
      <c r="O77" s="18"/>
      <c r="P77" s="18"/>
      <c r="Q77" s="18"/>
    </row>
    <row r="78" spans="1:17" s="2" customFormat="1" ht="14.4" x14ac:dyDescent="0.3">
      <c r="A78" s="45">
        <f t="shared" ref="A78:A130" si="10">DATE(YEAR(A77),MONTH(A77)+$D$8,DAY(A77))</f>
        <v>46966</v>
      </c>
      <c r="B78" s="18">
        <v>67</v>
      </c>
      <c r="C78" s="28">
        <v>3000</v>
      </c>
      <c r="D78" s="27">
        <f t="shared" ref="D78:D130" si="11">+F77*$D$5</f>
        <v>365.28631316616622</v>
      </c>
      <c r="E78" s="27">
        <f t="shared" si="6"/>
        <v>2634.7136868338339</v>
      </c>
      <c r="F78" s="27">
        <f t="shared" si="9"/>
        <v>143479.81157963266</v>
      </c>
      <c r="G78" s="29"/>
      <c r="H78" s="27"/>
      <c r="I78" s="27">
        <f t="shared" ref="I78:I130" si="12">+F78-H78</f>
        <v>143479.81157963266</v>
      </c>
      <c r="J78" s="27">
        <f t="shared" ref="J78:J130" si="13">+H78+I78</f>
        <v>143479.81157963266</v>
      </c>
      <c r="K78" s="27"/>
      <c r="L78" s="18"/>
      <c r="M78" s="18"/>
      <c r="N78" s="18"/>
      <c r="O78" s="18"/>
      <c r="P78" s="18"/>
      <c r="Q78" s="18"/>
    </row>
    <row r="79" spans="1:17" s="2" customFormat="1" ht="14.4" x14ac:dyDescent="0.3">
      <c r="A79" s="45">
        <f t="shared" si="10"/>
        <v>46997</v>
      </c>
      <c r="B79" s="18">
        <v>68</v>
      </c>
      <c r="C79" s="28">
        <v>3000</v>
      </c>
      <c r="D79" s="27">
        <f t="shared" si="11"/>
        <v>358.69952894908164</v>
      </c>
      <c r="E79" s="27">
        <f t="shared" si="6"/>
        <v>2641.3004710509185</v>
      </c>
      <c r="F79" s="27">
        <f t="shared" si="9"/>
        <v>140838.51110858173</v>
      </c>
      <c r="G79" s="29"/>
      <c r="H79" s="27"/>
      <c r="I79" s="27">
        <f t="shared" si="12"/>
        <v>140838.51110858173</v>
      </c>
      <c r="J79" s="27">
        <f t="shared" si="13"/>
        <v>140838.51110858173</v>
      </c>
      <c r="K79" s="27"/>
      <c r="L79" s="18"/>
      <c r="M79" s="18"/>
      <c r="N79" s="18"/>
      <c r="O79" s="18"/>
      <c r="P79" s="18"/>
      <c r="Q79" s="18"/>
    </row>
    <row r="80" spans="1:17" s="2" customFormat="1" ht="14.4" x14ac:dyDescent="0.3">
      <c r="A80" s="45">
        <f t="shared" si="10"/>
        <v>47027</v>
      </c>
      <c r="B80" s="18">
        <v>69</v>
      </c>
      <c r="C80" s="28">
        <v>3000</v>
      </c>
      <c r="D80" s="27">
        <f t="shared" si="11"/>
        <v>352.09627777145437</v>
      </c>
      <c r="E80" s="27">
        <f t="shared" si="6"/>
        <v>2647.9037222285456</v>
      </c>
      <c r="F80" s="27">
        <f t="shared" si="9"/>
        <v>138190.60738635319</v>
      </c>
      <c r="G80" s="29"/>
      <c r="H80" s="27"/>
      <c r="I80" s="27">
        <f t="shared" si="12"/>
        <v>138190.60738635319</v>
      </c>
      <c r="J80" s="27">
        <f t="shared" si="13"/>
        <v>138190.60738635319</v>
      </c>
      <c r="K80" s="27"/>
      <c r="L80" s="18"/>
      <c r="M80" s="18"/>
      <c r="N80" s="18"/>
      <c r="O80" s="18"/>
      <c r="P80" s="18"/>
      <c r="Q80" s="18"/>
    </row>
    <row r="81" spans="1:17" s="2" customFormat="1" ht="14.4" x14ac:dyDescent="0.3">
      <c r="A81" s="45">
        <f t="shared" si="10"/>
        <v>47058</v>
      </c>
      <c r="B81" s="18">
        <v>70</v>
      </c>
      <c r="C81" s="28">
        <v>3000</v>
      </c>
      <c r="D81" s="27">
        <f t="shared" si="11"/>
        <v>345.47651846588298</v>
      </c>
      <c r="E81" s="27">
        <f t="shared" si="6"/>
        <v>2654.5234815341169</v>
      </c>
      <c r="F81" s="27">
        <f t="shared" si="9"/>
        <v>135536.08390481907</v>
      </c>
      <c r="G81" s="29"/>
      <c r="H81" s="27"/>
      <c r="I81" s="27">
        <f t="shared" si="12"/>
        <v>135536.08390481907</v>
      </c>
      <c r="J81" s="27">
        <f t="shared" si="13"/>
        <v>135536.08390481907</v>
      </c>
      <c r="K81" s="27"/>
      <c r="L81" s="18"/>
      <c r="M81" s="18"/>
      <c r="N81" s="18"/>
      <c r="O81" s="18"/>
      <c r="P81" s="18"/>
      <c r="Q81" s="18"/>
    </row>
    <row r="82" spans="1:17" s="2" customFormat="1" ht="14.4" x14ac:dyDescent="0.3">
      <c r="A82" s="45">
        <f t="shared" si="10"/>
        <v>47088</v>
      </c>
      <c r="B82" s="18">
        <v>71</v>
      </c>
      <c r="C82" s="28">
        <v>3000</v>
      </c>
      <c r="D82" s="27">
        <f t="shared" si="11"/>
        <v>338.84020976204766</v>
      </c>
      <c r="E82" s="27">
        <f t="shared" si="6"/>
        <v>2661.1597902379522</v>
      </c>
      <c r="F82" s="27">
        <f t="shared" si="9"/>
        <v>132874.92411458111</v>
      </c>
      <c r="G82" s="29"/>
      <c r="H82" s="27"/>
      <c r="I82" s="27">
        <f t="shared" si="12"/>
        <v>132874.92411458111</v>
      </c>
      <c r="J82" s="27">
        <f t="shared" si="13"/>
        <v>132874.92411458111</v>
      </c>
      <c r="K82" s="27"/>
      <c r="L82" s="18"/>
      <c r="M82" s="18"/>
      <c r="N82" s="18"/>
      <c r="O82" s="18"/>
      <c r="P82" s="18"/>
      <c r="Q82" s="18"/>
    </row>
    <row r="83" spans="1:17" s="2" customFormat="1" ht="14.4" x14ac:dyDescent="0.3">
      <c r="A83" s="45">
        <f t="shared" si="10"/>
        <v>47119</v>
      </c>
      <c r="B83" s="18">
        <v>72</v>
      </c>
      <c r="C83" s="28">
        <v>3000</v>
      </c>
      <c r="D83" s="27">
        <f t="shared" si="11"/>
        <v>332.18731028645277</v>
      </c>
      <c r="E83" s="27">
        <f t="shared" si="6"/>
        <v>2667.8126897135471</v>
      </c>
      <c r="F83" s="27">
        <f t="shared" si="9"/>
        <v>130207.11142486756</v>
      </c>
      <c r="G83" s="29"/>
      <c r="H83" s="27"/>
      <c r="I83" s="27">
        <f t="shared" si="12"/>
        <v>130207.11142486756</v>
      </c>
      <c r="J83" s="27">
        <f t="shared" si="13"/>
        <v>130207.11142486756</v>
      </c>
      <c r="K83" s="27"/>
      <c r="L83" s="18"/>
      <c r="M83" s="18"/>
      <c r="N83" s="18"/>
      <c r="O83" s="18"/>
      <c r="P83" s="18"/>
      <c r="Q83" s="18"/>
    </row>
    <row r="84" spans="1:17" s="2" customFormat="1" ht="14.4" x14ac:dyDescent="0.3">
      <c r="A84" s="45">
        <f t="shared" si="10"/>
        <v>47150</v>
      </c>
      <c r="B84" s="18">
        <v>73</v>
      </c>
      <c r="C84" s="28">
        <v>3000</v>
      </c>
      <c r="D84" s="27">
        <f t="shared" si="11"/>
        <v>325.51777856216893</v>
      </c>
      <c r="E84" s="27">
        <f t="shared" si="6"/>
        <v>2674.482221437831</v>
      </c>
      <c r="F84" s="27">
        <f t="shared" si="9"/>
        <v>127532.62920342972</v>
      </c>
      <c r="G84" s="29"/>
      <c r="H84" s="27"/>
      <c r="I84" s="27">
        <f t="shared" si="12"/>
        <v>127532.62920342972</v>
      </c>
      <c r="J84" s="27">
        <f t="shared" si="13"/>
        <v>127532.62920342972</v>
      </c>
      <c r="K84" s="27"/>
      <c r="L84" s="18"/>
      <c r="M84" s="18"/>
      <c r="N84" s="18"/>
      <c r="O84" s="18"/>
      <c r="P84" s="18"/>
      <c r="Q84" s="18"/>
    </row>
    <row r="85" spans="1:17" s="2" customFormat="1" ht="14.4" x14ac:dyDescent="0.3">
      <c r="A85" s="45">
        <f t="shared" si="10"/>
        <v>47178</v>
      </c>
      <c r="B85" s="18">
        <v>74</v>
      </c>
      <c r="C85" s="28">
        <v>3000</v>
      </c>
      <c r="D85" s="27">
        <f t="shared" si="11"/>
        <v>318.83157300857431</v>
      </c>
      <c r="E85" s="27">
        <f t="shared" si="6"/>
        <v>2681.1684269914258</v>
      </c>
      <c r="F85" s="27">
        <f t="shared" si="9"/>
        <v>124851.4607764383</v>
      </c>
      <c r="G85" s="29"/>
      <c r="H85" s="27"/>
      <c r="I85" s="27">
        <f t="shared" si="12"/>
        <v>124851.4607764383</v>
      </c>
      <c r="J85" s="27">
        <f t="shared" si="13"/>
        <v>124851.4607764383</v>
      </c>
      <c r="K85" s="27"/>
      <c r="L85" s="18"/>
      <c r="M85" s="18"/>
      <c r="N85" s="18"/>
      <c r="O85" s="18"/>
      <c r="P85" s="18"/>
      <c r="Q85" s="18"/>
    </row>
    <row r="86" spans="1:17" s="2" customFormat="1" ht="14.4" x14ac:dyDescent="0.3">
      <c r="A86" s="45">
        <f t="shared" si="10"/>
        <v>47209</v>
      </c>
      <c r="B86" s="18">
        <v>75</v>
      </c>
      <c r="C86" s="28">
        <v>3000</v>
      </c>
      <c r="D86" s="27">
        <f t="shared" si="11"/>
        <v>312.12865194109577</v>
      </c>
      <c r="E86" s="27">
        <f t="shared" si="6"/>
        <v>2687.871348058904</v>
      </c>
      <c r="F86" s="27">
        <f t="shared" si="9"/>
        <v>122163.58942837939</v>
      </c>
      <c r="G86" s="29"/>
      <c r="H86" s="27"/>
      <c r="I86" s="27">
        <f t="shared" si="12"/>
        <v>122163.58942837939</v>
      </c>
      <c r="J86" s="27">
        <f t="shared" si="13"/>
        <v>122163.58942837939</v>
      </c>
      <c r="K86" s="27"/>
      <c r="L86" s="18"/>
      <c r="M86" s="18"/>
      <c r="N86" s="18"/>
      <c r="O86" s="18"/>
      <c r="P86" s="18"/>
      <c r="Q86" s="18"/>
    </row>
    <row r="87" spans="1:17" s="2" customFormat="1" ht="14.4" x14ac:dyDescent="0.3">
      <c r="A87" s="45">
        <f t="shared" si="10"/>
        <v>47239</v>
      </c>
      <c r="B87" s="18">
        <v>76</v>
      </c>
      <c r="C87" s="28">
        <v>3000</v>
      </c>
      <c r="D87" s="27">
        <f t="shared" si="11"/>
        <v>305.40897357094849</v>
      </c>
      <c r="E87" s="27">
        <f t="shared" si="6"/>
        <v>2694.5910264290515</v>
      </c>
      <c r="F87" s="27">
        <f t="shared" si="9"/>
        <v>119468.99840195033</v>
      </c>
      <c r="G87" s="29"/>
      <c r="H87" s="27"/>
      <c r="I87" s="27">
        <f t="shared" si="12"/>
        <v>119468.99840195033</v>
      </c>
      <c r="J87" s="27">
        <f t="shared" si="13"/>
        <v>119468.99840195033</v>
      </c>
      <c r="K87" s="27"/>
      <c r="L87" s="18"/>
      <c r="M87" s="18"/>
      <c r="N87" s="18"/>
      <c r="O87" s="18"/>
      <c r="P87" s="18"/>
      <c r="Q87" s="18"/>
    </row>
    <row r="88" spans="1:17" s="2" customFormat="1" ht="14.4" x14ac:dyDescent="0.3">
      <c r="A88" s="45">
        <f t="shared" si="10"/>
        <v>47270</v>
      </c>
      <c r="B88" s="18">
        <v>77</v>
      </c>
      <c r="C88" s="28">
        <v>3000</v>
      </c>
      <c r="D88" s="27">
        <f t="shared" si="11"/>
        <v>298.67249600487582</v>
      </c>
      <c r="E88" s="27">
        <f t="shared" ref="E88:E130" si="14">+C88-D88</f>
        <v>2701.3275039951241</v>
      </c>
      <c r="F88" s="27">
        <f t="shared" si="9"/>
        <v>116767.67089795521</v>
      </c>
      <c r="G88" s="29"/>
      <c r="H88" s="27"/>
      <c r="I88" s="27">
        <f t="shared" si="12"/>
        <v>116767.67089795521</v>
      </c>
      <c r="J88" s="27">
        <f t="shared" si="13"/>
        <v>116767.67089795521</v>
      </c>
      <c r="K88" s="27"/>
      <c r="L88" s="18"/>
      <c r="M88" s="18"/>
      <c r="N88" s="18"/>
      <c r="O88" s="18"/>
      <c r="P88" s="18"/>
      <c r="Q88" s="18"/>
    </row>
    <row r="89" spans="1:17" s="2" customFormat="1" ht="14.4" x14ac:dyDescent="0.3">
      <c r="A89" s="45">
        <f t="shared" si="10"/>
        <v>47300</v>
      </c>
      <c r="B89" s="18">
        <v>78</v>
      </c>
      <c r="C89" s="28">
        <v>3000</v>
      </c>
      <c r="D89" s="27">
        <f t="shared" si="11"/>
        <v>291.91917724488803</v>
      </c>
      <c r="E89" s="27">
        <f t="shared" si="14"/>
        <v>2708.080822755112</v>
      </c>
      <c r="F89" s="27">
        <f t="shared" si="9"/>
        <v>114059.59007520009</v>
      </c>
      <c r="G89" s="29"/>
      <c r="H89" s="27"/>
      <c r="I89" s="27">
        <f t="shared" si="12"/>
        <v>114059.59007520009</v>
      </c>
      <c r="J89" s="27">
        <f t="shared" si="13"/>
        <v>114059.59007520009</v>
      </c>
      <c r="K89" s="27"/>
      <c r="L89" s="18"/>
      <c r="M89" s="18"/>
      <c r="N89" s="18"/>
      <c r="O89" s="18"/>
      <c r="P89" s="18"/>
      <c r="Q89" s="18"/>
    </row>
    <row r="90" spans="1:17" s="2" customFormat="1" ht="14.4" x14ac:dyDescent="0.3">
      <c r="A90" s="45">
        <f t="shared" si="10"/>
        <v>47331</v>
      </c>
      <c r="B90" s="18">
        <v>79</v>
      </c>
      <c r="C90" s="28">
        <v>3000</v>
      </c>
      <c r="D90" s="27">
        <f t="shared" si="11"/>
        <v>285.14897518800024</v>
      </c>
      <c r="E90" s="27">
        <f t="shared" si="14"/>
        <v>2714.8510248119997</v>
      </c>
      <c r="F90" s="27">
        <f t="shared" si="9"/>
        <v>111344.73905038809</v>
      </c>
      <c r="G90" s="29"/>
      <c r="H90" s="27"/>
      <c r="I90" s="27">
        <f t="shared" si="12"/>
        <v>111344.73905038809</v>
      </c>
      <c r="J90" s="27">
        <f t="shared" si="13"/>
        <v>111344.73905038809</v>
      </c>
      <c r="K90" s="27"/>
      <c r="L90" s="18"/>
      <c r="M90" s="18"/>
      <c r="N90" s="18"/>
      <c r="O90" s="18"/>
      <c r="P90" s="18"/>
      <c r="Q90" s="18"/>
    </row>
    <row r="91" spans="1:17" s="2" customFormat="1" ht="14.4" x14ac:dyDescent="0.3">
      <c r="A91" s="45">
        <f t="shared" si="10"/>
        <v>47362</v>
      </c>
      <c r="B91" s="18">
        <v>80</v>
      </c>
      <c r="C91" s="28">
        <v>3000</v>
      </c>
      <c r="D91" s="27">
        <f t="shared" si="11"/>
        <v>278.36184762597026</v>
      </c>
      <c r="E91" s="27">
        <f t="shared" si="14"/>
        <v>2721.6381523740297</v>
      </c>
      <c r="F91" s="27">
        <f t="shared" si="9"/>
        <v>108623.10089801406</v>
      </c>
      <c r="G91" s="29"/>
      <c r="H91" s="27"/>
      <c r="I91" s="27">
        <f t="shared" si="12"/>
        <v>108623.10089801406</v>
      </c>
      <c r="J91" s="27">
        <f t="shared" si="13"/>
        <v>108623.10089801406</v>
      </c>
      <c r="K91" s="27"/>
      <c r="L91" s="18"/>
      <c r="M91" s="18"/>
      <c r="N91" s="18"/>
      <c r="O91" s="18"/>
      <c r="P91" s="18"/>
      <c r="Q91" s="18"/>
    </row>
    <row r="92" spans="1:17" s="2" customFormat="1" ht="14.4" x14ac:dyDescent="0.3">
      <c r="A92" s="45">
        <f t="shared" si="10"/>
        <v>47392</v>
      </c>
      <c r="B92" s="18">
        <v>81</v>
      </c>
      <c r="C92" s="28">
        <v>3000</v>
      </c>
      <c r="D92" s="27">
        <f t="shared" si="11"/>
        <v>271.55775224503515</v>
      </c>
      <c r="E92" s="27">
        <f t="shared" si="14"/>
        <v>2728.4422477549647</v>
      </c>
      <c r="F92" s="27">
        <f t="shared" si="9"/>
        <v>105894.65865025909</v>
      </c>
      <c r="G92" s="29"/>
      <c r="H92" s="27"/>
      <c r="I92" s="27">
        <f t="shared" si="12"/>
        <v>105894.65865025909</v>
      </c>
      <c r="J92" s="27">
        <f t="shared" si="13"/>
        <v>105894.65865025909</v>
      </c>
      <c r="K92" s="27"/>
      <c r="L92" s="18"/>
      <c r="M92" s="18"/>
      <c r="N92" s="18"/>
      <c r="O92" s="18"/>
      <c r="P92" s="18"/>
      <c r="Q92" s="18"/>
    </row>
    <row r="93" spans="1:17" s="2" customFormat="1" ht="14.4" x14ac:dyDescent="0.3">
      <c r="A93" s="45">
        <f t="shared" si="10"/>
        <v>47423</v>
      </c>
      <c r="B93" s="18">
        <v>82</v>
      </c>
      <c r="C93" s="28">
        <v>3000</v>
      </c>
      <c r="D93" s="27">
        <f t="shared" si="11"/>
        <v>264.73664662564772</v>
      </c>
      <c r="E93" s="27">
        <f t="shared" si="14"/>
        <v>2735.2633533743524</v>
      </c>
      <c r="F93" s="27">
        <f t="shared" si="9"/>
        <v>103159.39529688474</v>
      </c>
      <c r="G93" s="29"/>
      <c r="H93" s="27"/>
      <c r="I93" s="27">
        <f t="shared" si="12"/>
        <v>103159.39529688474</v>
      </c>
      <c r="J93" s="27">
        <f t="shared" si="13"/>
        <v>103159.39529688474</v>
      </c>
      <c r="K93" s="27"/>
      <c r="L93" s="18"/>
      <c r="M93" s="18"/>
      <c r="N93" s="18"/>
      <c r="O93" s="18"/>
      <c r="P93" s="18"/>
      <c r="Q93" s="18"/>
    </row>
    <row r="94" spans="1:17" s="2" customFormat="1" ht="14.4" x14ac:dyDescent="0.3">
      <c r="A94" s="45">
        <f t="shared" si="10"/>
        <v>47453</v>
      </c>
      <c r="B94" s="18">
        <v>83</v>
      </c>
      <c r="C94" s="28">
        <v>3000</v>
      </c>
      <c r="D94" s="27">
        <f t="shared" si="11"/>
        <v>257.89848824221184</v>
      </c>
      <c r="E94" s="27">
        <f t="shared" si="14"/>
        <v>2742.1015117577881</v>
      </c>
      <c r="F94" s="27">
        <f t="shared" si="9"/>
        <v>100417.29378512695</v>
      </c>
      <c r="G94" s="29"/>
      <c r="H94" s="27"/>
      <c r="I94" s="27">
        <f t="shared" si="12"/>
        <v>100417.29378512695</v>
      </c>
      <c r="J94" s="27">
        <f t="shared" si="13"/>
        <v>100417.29378512695</v>
      </c>
      <c r="K94" s="27"/>
      <c r="L94" s="18"/>
      <c r="M94" s="18"/>
      <c r="N94" s="18"/>
      <c r="O94" s="18"/>
      <c r="P94" s="18"/>
      <c r="Q94" s="18"/>
    </row>
    <row r="95" spans="1:17" s="2" customFormat="1" ht="14.4" x14ac:dyDescent="0.3">
      <c r="A95" s="45">
        <f t="shared" si="10"/>
        <v>47484</v>
      </c>
      <c r="B95" s="18">
        <v>84</v>
      </c>
      <c r="C95" s="28">
        <v>3000</v>
      </c>
      <c r="D95" s="27">
        <f t="shared" si="11"/>
        <v>251.0432344628174</v>
      </c>
      <c r="E95" s="27">
        <f t="shared" si="14"/>
        <v>2748.9567655371825</v>
      </c>
      <c r="F95" s="27">
        <f t="shared" si="9"/>
        <v>97668.337019589773</v>
      </c>
      <c r="G95" s="29"/>
      <c r="H95" s="27"/>
      <c r="I95" s="27">
        <f t="shared" si="12"/>
        <v>97668.337019589773</v>
      </c>
      <c r="J95" s="27">
        <f t="shared" si="13"/>
        <v>97668.337019589773</v>
      </c>
      <c r="K95" s="27"/>
      <c r="L95" s="18"/>
      <c r="M95" s="18"/>
      <c r="N95" s="18"/>
      <c r="O95" s="18"/>
      <c r="P95" s="18"/>
      <c r="Q95" s="18"/>
    </row>
    <row r="96" spans="1:17" s="2" customFormat="1" ht="14.4" x14ac:dyDescent="0.3">
      <c r="A96" s="45">
        <f t="shared" si="10"/>
        <v>47515</v>
      </c>
      <c r="B96" s="18">
        <v>85</v>
      </c>
      <c r="C96" s="28">
        <v>3000</v>
      </c>
      <c r="D96" s="27">
        <f>+F95*$D$5</f>
        <v>244.17084254897443</v>
      </c>
      <c r="E96" s="27">
        <f t="shared" si="14"/>
        <v>2755.8291574510254</v>
      </c>
      <c r="F96" s="27">
        <f t="shared" si="9"/>
        <v>94912.507862138751</v>
      </c>
      <c r="G96" s="29"/>
      <c r="H96" s="27"/>
      <c r="I96" s="27">
        <f t="shared" si="12"/>
        <v>94912.507862138751</v>
      </c>
      <c r="J96" s="27">
        <f t="shared" si="13"/>
        <v>94912.507862138751</v>
      </c>
      <c r="K96" s="27"/>
      <c r="L96" s="18"/>
      <c r="M96" s="18"/>
      <c r="N96" s="18"/>
      <c r="O96" s="18"/>
      <c r="P96" s="18"/>
      <c r="Q96" s="18"/>
    </row>
    <row r="97" spans="1:17" s="2" customFormat="1" ht="14.4" x14ac:dyDescent="0.3">
      <c r="A97" s="45">
        <f t="shared" si="10"/>
        <v>47543</v>
      </c>
      <c r="B97" s="18">
        <v>86</v>
      </c>
      <c r="C97" s="28">
        <v>3000</v>
      </c>
      <c r="D97" s="27">
        <f t="shared" si="11"/>
        <v>237.28126965534688</v>
      </c>
      <c r="E97" s="27">
        <f t="shared" si="14"/>
        <v>2762.7187303446531</v>
      </c>
      <c r="F97" s="27">
        <f t="shared" si="9"/>
        <v>92149.789131794096</v>
      </c>
      <c r="G97" s="29"/>
      <c r="H97" s="27"/>
      <c r="I97" s="27">
        <f t="shared" si="12"/>
        <v>92149.789131794096</v>
      </c>
      <c r="J97" s="27">
        <f t="shared" si="13"/>
        <v>92149.789131794096</v>
      </c>
      <c r="K97" s="27"/>
      <c r="L97" s="18"/>
      <c r="M97" s="18"/>
      <c r="N97" s="18"/>
      <c r="O97" s="18"/>
      <c r="P97" s="18"/>
      <c r="Q97" s="18"/>
    </row>
    <row r="98" spans="1:17" s="2" customFormat="1" ht="14.4" x14ac:dyDescent="0.3">
      <c r="A98" s="45">
        <f t="shared" si="10"/>
        <v>47574</v>
      </c>
      <c r="B98" s="18">
        <v>87</v>
      </c>
      <c r="C98" s="28">
        <v>3000</v>
      </c>
      <c r="D98" s="27">
        <f t="shared" si="11"/>
        <v>230.37447282948526</v>
      </c>
      <c r="E98" s="27">
        <f t="shared" si="14"/>
        <v>2769.6255271705149</v>
      </c>
      <c r="F98" s="27">
        <f t="shared" si="9"/>
        <v>89380.16360462358</v>
      </c>
      <c r="G98" s="29"/>
      <c r="H98" s="27"/>
      <c r="I98" s="27">
        <f t="shared" si="12"/>
        <v>89380.16360462358</v>
      </c>
      <c r="J98" s="27">
        <f t="shared" si="13"/>
        <v>89380.16360462358</v>
      </c>
      <c r="K98" s="27"/>
      <c r="L98" s="18"/>
      <c r="M98" s="18"/>
      <c r="N98" s="18"/>
      <c r="O98" s="18"/>
      <c r="P98" s="18"/>
      <c r="Q98" s="18"/>
    </row>
    <row r="99" spans="1:17" s="2" customFormat="1" ht="14.4" x14ac:dyDescent="0.3">
      <c r="A99" s="45">
        <f t="shared" si="10"/>
        <v>47604</v>
      </c>
      <c r="B99" s="18">
        <v>88</v>
      </c>
      <c r="C99" s="28">
        <v>3000</v>
      </c>
      <c r="D99" s="27">
        <f t="shared" si="11"/>
        <v>223.45040901155895</v>
      </c>
      <c r="E99" s="27">
        <f t="shared" si="14"/>
        <v>2776.5495909884412</v>
      </c>
      <c r="F99" s="27">
        <f t="shared" si="9"/>
        <v>86603.614013635146</v>
      </c>
      <c r="G99" s="29"/>
      <c r="H99" s="27"/>
      <c r="I99" s="27">
        <f t="shared" si="12"/>
        <v>86603.614013635146</v>
      </c>
      <c r="J99" s="27">
        <f t="shared" si="13"/>
        <v>86603.614013635146</v>
      </c>
      <c r="K99" s="27"/>
      <c r="L99" s="18"/>
      <c r="M99" s="18"/>
      <c r="N99" s="18"/>
      <c r="O99" s="18"/>
      <c r="P99" s="18"/>
      <c r="Q99" s="18"/>
    </row>
    <row r="100" spans="1:17" s="2" customFormat="1" ht="14.4" x14ac:dyDescent="0.3">
      <c r="A100" s="45">
        <f t="shared" si="10"/>
        <v>47635</v>
      </c>
      <c r="B100" s="18">
        <v>89</v>
      </c>
      <c r="C100" s="28">
        <v>3000</v>
      </c>
      <c r="D100" s="27">
        <f t="shared" si="11"/>
        <v>216.50903503408787</v>
      </c>
      <c r="E100" s="27">
        <f t="shared" si="14"/>
        <v>2783.4909649659121</v>
      </c>
      <c r="F100" s="27">
        <f t="shared" si="9"/>
        <v>83820.123048669237</v>
      </c>
      <c r="G100" s="29"/>
      <c r="H100" s="27"/>
      <c r="I100" s="27">
        <f t="shared" si="12"/>
        <v>83820.123048669237</v>
      </c>
      <c r="J100" s="27">
        <f t="shared" si="13"/>
        <v>83820.123048669237</v>
      </c>
      <c r="K100" s="27"/>
      <c r="L100" s="18"/>
      <c r="M100" s="18"/>
      <c r="N100" s="18"/>
      <c r="O100" s="18"/>
      <c r="P100" s="18"/>
      <c r="Q100" s="18"/>
    </row>
    <row r="101" spans="1:17" s="2" customFormat="1" ht="14.4" x14ac:dyDescent="0.3">
      <c r="A101" s="45">
        <f t="shared" si="10"/>
        <v>47665</v>
      </c>
      <c r="B101" s="18">
        <v>90</v>
      </c>
      <c r="C101" s="28">
        <v>3000</v>
      </c>
      <c r="D101" s="27">
        <f t="shared" si="11"/>
        <v>209.55030762167308</v>
      </c>
      <c r="E101" s="27">
        <f t="shared" si="14"/>
        <v>2790.4496923783267</v>
      </c>
      <c r="F101" s="27">
        <f t="shared" si="9"/>
        <v>81029.673356290907</v>
      </c>
      <c r="G101" s="29"/>
      <c r="H101" s="27"/>
      <c r="I101" s="27">
        <f t="shared" si="12"/>
        <v>81029.673356290907</v>
      </c>
      <c r="J101" s="27">
        <f t="shared" si="13"/>
        <v>81029.673356290907</v>
      </c>
      <c r="K101" s="27"/>
      <c r="L101" s="18"/>
      <c r="M101" s="18"/>
      <c r="N101" s="18"/>
      <c r="O101" s="18"/>
      <c r="P101" s="18"/>
      <c r="Q101" s="18"/>
    </row>
    <row r="102" spans="1:17" s="2" customFormat="1" ht="14.4" x14ac:dyDescent="0.3">
      <c r="A102" s="45">
        <f t="shared" si="10"/>
        <v>47696</v>
      </c>
      <c r="B102" s="18">
        <v>91</v>
      </c>
      <c r="C102" s="28">
        <v>3000</v>
      </c>
      <c r="D102" s="27">
        <f t="shared" si="11"/>
        <v>202.57418339072728</v>
      </c>
      <c r="E102" s="27">
        <f t="shared" si="14"/>
        <v>2797.4258166092727</v>
      </c>
      <c r="F102" s="27">
        <f t="shared" si="9"/>
        <v>78232.24753968163</v>
      </c>
      <c r="G102" s="29"/>
      <c r="H102" s="27"/>
      <c r="I102" s="27">
        <f t="shared" si="12"/>
        <v>78232.24753968163</v>
      </c>
      <c r="J102" s="27">
        <f t="shared" si="13"/>
        <v>78232.24753968163</v>
      </c>
      <c r="K102" s="27"/>
      <c r="L102" s="18"/>
      <c r="M102" s="18"/>
      <c r="N102" s="18"/>
      <c r="O102" s="18"/>
      <c r="P102" s="18"/>
      <c r="Q102" s="18"/>
    </row>
    <row r="103" spans="1:17" s="2" customFormat="1" ht="14.4" x14ac:dyDescent="0.3">
      <c r="A103" s="45">
        <f t="shared" si="10"/>
        <v>47727</v>
      </c>
      <c r="B103" s="18">
        <v>92</v>
      </c>
      <c r="C103" s="28">
        <v>3000</v>
      </c>
      <c r="D103" s="27">
        <f t="shared" si="11"/>
        <v>195.58061884920409</v>
      </c>
      <c r="E103" s="27">
        <f t="shared" si="14"/>
        <v>2804.4193811507957</v>
      </c>
      <c r="F103" s="27">
        <f t="shared" si="9"/>
        <v>75427.828158530829</v>
      </c>
      <c r="G103" s="29"/>
      <c r="H103" s="27"/>
      <c r="I103" s="27">
        <f t="shared" si="12"/>
        <v>75427.828158530829</v>
      </c>
      <c r="J103" s="27">
        <f t="shared" si="13"/>
        <v>75427.828158530829</v>
      </c>
      <c r="K103" s="27"/>
      <c r="L103" s="18"/>
      <c r="M103" s="18"/>
      <c r="N103" s="18"/>
      <c r="O103" s="18"/>
      <c r="P103" s="18"/>
      <c r="Q103" s="18"/>
    </row>
    <row r="104" spans="1:17" s="2" customFormat="1" ht="14.4" x14ac:dyDescent="0.3">
      <c r="A104" s="45">
        <f t="shared" si="10"/>
        <v>47757</v>
      </c>
      <c r="B104" s="18">
        <v>93</v>
      </c>
      <c r="C104" s="28">
        <v>3000</v>
      </c>
      <c r="D104" s="27">
        <f t="shared" si="11"/>
        <v>188.56957039632707</v>
      </c>
      <c r="E104" s="27">
        <f t="shared" si="14"/>
        <v>2811.430429603673</v>
      </c>
      <c r="F104" s="27">
        <f t="shared" si="9"/>
        <v>72616.397728927157</v>
      </c>
      <c r="G104" s="29"/>
      <c r="H104" s="27"/>
      <c r="I104" s="27">
        <f t="shared" si="12"/>
        <v>72616.397728927157</v>
      </c>
      <c r="J104" s="27">
        <f t="shared" si="13"/>
        <v>72616.397728927157</v>
      </c>
      <c r="K104" s="27"/>
      <c r="L104" s="18"/>
      <c r="M104" s="18"/>
      <c r="N104" s="18"/>
      <c r="O104" s="18"/>
      <c r="P104" s="18"/>
      <c r="Q104" s="18"/>
    </row>
    <row r="105" spans="1:17" s="2" customFormat="1" ht="14.4" x14ac:dyDescent="0.3">
      <c r="A105" s="45">
        <f t="shared" si="10"/>
        <v>47788</v>
      </c>
      <c r="B105" s="18">
        <v>94</v>
      </c>
      <c r="C105" s="28">
        <v>3000</v>
      </c>
      <c r="D105" s="27">
        <f t="shared" si="11"/>
        <v>181.54099432231789</v>
      </c>
      <c r="E105" s="27">
        <f t="shared" si="14"/>
        <v>2818.4590056776819</v>
      </c>
      <c r="F105" s="27">
        <f t="shared" si="9"/>
        <v>69797.938723249477</v>
      </c>
      <c r="G105" s="29"/>
      <c r="H105" s="27"/>
      <c r="I105" s="27">
        <f t="shared" si="12"/>
        <v>69797.938723249477</v>
      </c>
      <c r="J105" s="27">
        <f t="shared" si="13"/>
        <v>69797.938723249477</v>
      </c>
      <c r="K105" s="27"/>
      <c r="L105" s="18"/>
      <c r="M105" s="18"/>
      <c r="N105" s="18"/>
      <c r="O105" s="18"/>
      <c r="P105" s="18"/>
      <c r="Q105" s="18"/>
    </row>
    <row r="106" spans="1:17" s="2" customFormat="1" ht="14.4" x14ac:dyDescent="0.3">
      <c r="A106" s="45">
        <f t="shared" si="10"/>
        <v>47818</v>
      </c>
      <c r="B106" s="18">
        <v>95</v>
      </c>
      <c r="C106" s="28">
        <v>3000</v>
      </c>
      <c r="D106" s="27">
        <f t="shared" si="11"/>
        <v>174.4948468081237</v>
      </c>
      <c r="E106" s="27">
        <f t="shared" si="14"/>
        <v>2825.5051531918762</v>
      </c>
      <c r="F106" s="27">
        <f t="shared" si="9"/>
        <v>66972.433570057605</v>
      </c>
      <c r="G106" s="29"/>
      <c r="H106" s="27"/>
      <c r="I106" s="27">
        <f t="shared" si="12"/>
        <v>66972.433570057605</v>
      </c>
      <c r="J106" s="27">
        <f t="shared" si="13"/>
        <v>66972.433570057605</v>
      </c>
      <c r="K106" s="27"/>
      <c r="L106" s="18"/>
      <c r="M106" s="18"/>
      <c r="N106" s="18"/>
      <c r="O106" s="18"/>
      <c r="P106" s="18"/>
      <c r="Q106" s="18"/>
    </row>
    <row r="107" spans="1:17" s="2" customFormat="1" ht="14.4" x14ac:dyDescent="0.3">
      <c r="A107" s="45">
        <f t="shared" si="10"/>
        <v>47849</v>
      </c>
      <c r="B107" s="18">
        <v>96</v>
      </c>
      <c r="C107" s="28">
        <v>3000</v>
      </c>
      <c r="D107" s="27">
        <f t="shared" si="11"/>
        <v>167.43108392514401</v>
      </c>
      <c r="E107" s="27">
        <f t="shared" si="14"/>
        <v>2832.5689160748561</v>
      </c>
      <c r="F107" s="27">
        <f t="shared" si="9"/>
        <v>64139.864653982746</v>
      </c>
      <c r="G107" s="29"/>
      <c r="H107" s="27"/>
      <c r="I107" s="27">
        <f t="shared" si="12"/>
        <v>64139.864653982746</v>
      </c>
      <c r="J107" s="27">
        <f t="shared" si="13"/>
        <v>64139.864653982746</v>
      </c>
      <c r="K107" s="27"/>
      <c r="L107" s="18"/>
      <c r="M107" s="18"/>
      <c r="N107" s="18"/>
      <c r="O107" s="18"/>
      <c r="P107" s="18"/>
      <c r="Q107" s="18"/>
    </row>
    <row r="108" spans="1:17" s="2" customFormat="1" ht="14.4" x14ac:dyDescent="0.3">
      <c r="A108" s="45">
        <f t="shared" si="10"/>
        <v>47880</v>
      </c>
      <c r="B108" s="18">
        <v>97</v>
      </c>
      <c r="C108" s="28">
        <v>3000</v>
      </c>
      <c r="D108" s="27">
        <f t="shared" si="11"/>
        <v>160.34966163495687</v>
      </c>
      <c r="E108" s="27">
        <f t="shared" si="14"/>
        <v>2839.6503383650434</v>
      </c>
      <c r="F108" s="27">
        <f t="shared" si="9"/>
        <v>61300.214315617704</v>
      </c>
      <c r="G108" s="29"/>
      <c r="H108" s="27"/>
      <c r="I108" s="27">
        <f t="shared" si="12"/>
        <v>61300.214315617704</v>
      </c>
      <c r="J108" s="27">
        <f t="shared" si="13"/>
        <v>61300.214315617704</v>
      </c>
      <c r="K108" s="27"/>
      <c r="L108" s="18"/>
      <c r="M108" s="18"/>
      <c r="N108" s="18"/>
      <c r="O108" s="18"/>
      <c r="P108" s="18"/>
      <c r="Q108" s="18"/>
    </row>
    <row r="109" spans="1:17" s="2" customFormat="1" ht="14.4" x14ac:dyDescent="0.3">
      <c r="A109" s="45">
        <f t="shared" si="10"/>
        <v>47908</v>
      </c>
      <c r="B109" s="18">
        <v>98</v>
      </c>
      <c r="C109" s="28">
        <v>3000</v>
      </c>
      <c r="D109" s="27">
        <f t="shared" si="11"/>
        <v>153.25053578904428</v>
      </c>
      <c r="E109" s="27">
        <f t="shared" si="14"/>
        <v>2846.7494642109559</v>
      </c>
      <c r="F109" s="27">
        <f t="shared" si="9"/>
        <v>58453.464851406752</v>
      </c>
      <c r="G109" s="29"/>
      <c r="H109" s="27"/>
      <c r="I109" s="27">
        <f t="shared" si="12"/>
        <v>58453.464851406752</v>
      </c>
      <c r="J109" s="27">
        <f t="shared" si="13"/>
        <v>58453.464851406752</v>
      </c>
      <c r="K109" s="27"/>
      <c r="L109" s="18"/>
      <c r="M109" s="18"/>
      <c r="N109" s="18"/>
      <c r="O109" s="18"/>
      <c r="P109" s="18"/>
      <c r="Q109" s="18"/>
    </row>
    <row r="110" spans="1:17" s="2" customFormat="1" ht="14.4" x14ac:dyDescent="0.3">
      <c r="A110" s="45">
        <f t="shared" si="10"/>
        <v>47939</v>
      </c>
      <c r="B110" s="18">
        <v>99</v>
      </c>
      <c r="C110" s="28">
        <v>3000</v>
      </c>
      <c r="D110" s="27">
        <f t="shared" si="11"/>
        <v>146.13366212851687</v>
      </c>
      <c r="E110" s="27">
        <f t="shared" si="14"/>
        <v>2853.8663378714832</v>
      </c>
      <c r="F110" s="27">
        <f t="shared" si="9"/>
        <v>55599.598513535268</v>
      </c>
      <c r="G110" s="29"/>
      <c r="H110" s="27"/>
      <c r="I110" s="27">
        <f t="shared" si="12"/>
        <v>55599.598513535268</v>
      </c>
      <c r="J110" s="27">
        <f t="shared" si="13"/>
        <v>55599.598513535268</v>
      </c>
      <c r="K110" s="27"/>
      <c r="L110" s="18"/>
      <c r="M110" s="18"/>
      <c r="N110" s="18"/>
      <c r="O110" s="18"/>
      <c r="P110" s="18"/>
      <c r="Q110" s="18"/>
    </row>
    <row r="111" spans="1:17" s="2" customFormat="1" ht="14.4" x14ac:dyDescent="0.3">
      <c r="A111" s="45">
        <f t="shared" si="10"/>
        <v>47969</v>
      </c>
      <c r="B111" s="18">
        <v>100</v>
      </c>
      <c r="C111" s="28">
        <v>3000</v>
      </c>
      <c r="D111" s="27">
        <f t="shared" si="11"/>
        <v>138.99899628383818</v>
      </c>
      <c r="E111" s="27">
        <f t="shared" si="14"/>
        <v>2861.0010037161619</v>
      </c>
      <c r="F111" s="27">
        <f t="shared" si="9"/>
        <v>52738.597509819105</v>
      </c>
      <c r="G111" s="29"/>
      <c r="H111" s="27"/>
      <c r="I111" s="27">
        <f t="shared" si="12"/>
        <v>52738.597509819105</v>
      </c>
      <c r="J111" s="27">
        <f t="shared" si="13"/>
        <v>52738.597509819105</v>
      </c>
      <c r="K111" s="27"/>
      <c r="L111" s="18"/>
      <c r="M111" s="18"/>
      <c r="N111" s="18"/>
      <c r="O111" s="18"/>
      <c r="P111" s="18"/>
      <c r="Q111" s="18"/>
    </row>
    <row r="112" spans="1:17" s="2" customFormat="1" ht="14.4" x14ac:dyDescent="0.3">
      <c r="A112" s="45">
        <f t="shared" si="10"/>
        <v>48000</v>
      </c>
      <c r="B112" s="18">
        <v>101</v>
      </c>
      <c r="C112" s="28">
        <v>3000</v>
      </c>
      <c r="D112" s="27">
        <f t="shared" si="11"/>
        <v>131.84649377454775</v>
      </c>
      <c r="E112" s="27">
        <f t="shared" si="14"/>
        <v>2868.1535062254525</v>
      </c>
      <c r="F112" s="27">
        <f t="shared" si="9"/>
        <v>49870.44400359365</v>
      </c>
      <c r="G112" s="29"/>
      <c r="H112" s="27"/>
      <c r="I112" s="27">
        <f t="shared" si="12"/>
        <v>49870.44400359365</v>
      </c>
      <c r="J112" s="27">
        <f t="shared" si="13"/>
        <v>49870.44400359365</v>
      </c>
      <c r="K112" s="27"/>
      <c r="L112" s="18"/>
      <c r="M112" s="18"/>
      <c r="N112" s="18"/>
      <c r="O112" s="18"/>
      <c r="P112" s="18"/>
      <c r="Q112" s="18"/>
    </row>
    <row r="113" spans="1:17" s="2" customFormat="1" ht="14.4" x14ac:dyDescent="0.3">
      <c r="A113" s="45">
        <f t="shared" si="10"/>
        <v>48030</v>
      </c>
      <c r="B113" s="18">
        <v>102</v>
      </c>
      <c r="C113" s="28">
        <v>3000</v>
      </c>
      <c r="D113" s="27">
        <f t="shared" si="11"/>
        <v>124.67611000898412</v>
      </c>
      <c r="E113" s="27">
        <f t="shared" si="14"/>
        <v>2875.3238899910157</v>
      </c>
      <c r="F113" s="27">
        <f t="shared" si="9"/>
        <v>46995.120113602636</v>
      </c>
      <c r="G113" s="29"/>
      <c r="H113" s="27"/>
      <c r="I113" s="27">
        <f t="shared" si="12"/>
        <v>46995.120113602636</v>
      </c>
      <c r="J113" s="27">
        <f t="shared" si="13"/>
        <v>46995.120113602636</v>
      </c>
      <c r="K113" s="27"/>
      <c r="L113" s="18"/>
      <c r="M113" s="18"/>
      <c r="N113" s="18"/>
      <c r="O113" s="18"/>
      <c r="P113" s="18"/>
      <c r="Q113" s="18"/>
    </row>
    <row r="114" spans="1:17" s="2" customFormat="1" ht="14.4" x14ac:dyDescent="0.3">
      <c r="A114" s="45">
        <f t="shared" si="10"/>
        <v>48061</v>
      </c>
      <c r="B114" s="18">
        <v>103</v>
      </c>
      <c r="C114" s="28">
        <v>3000</v>
      </c>
      <c r="D114" s="27">
        <f t="shared" si="11"/>
        <v>117.4878002840066</v>
      </c>
      <c r="E114" s="27">
        <f t="shared" si="14"/>
        <v>2882.5121997159936</v>
      </c>
      <c r="F114" s="27">
        <f t="shared" si="9"/>
        <v>44112.607913886641</v>
      </c>
      <c r="G114" s="29"/>
      <c r="H114" s="27"/>
      <c r="I114" s="27">
        <f t="shared" si="12"/>
        <v>44112.607913886641</v>
      </c>
      <c r="J114" s="27">
        <f t="shared" si="13"/>
        <v>44112.607913886641</v>
      </c>
      <c r="K114" s="27"/>
      <c r="L114" s="18"/>
      <c r="M114" s="18"/>
      <c r="N114" s="18"/>
      <c r="O114" s="18"/>
      <c r="P114" s="18"/>
      <c r="Q114" s="18"/>
    </row>
    <row r="115" spans="1:17" s="2" customFormat="1" ht="14.4" x14ac:dyDescent="0.3">
      <c r="A115" s="45">
        <f t="shared" si="10"/>
        <v>48092</v>
      </c>
      <c r="B115" s="18">
        <v>104</v>
      </c>
      <c r="C115" s="28">
        <v>3000</v>
      </c>
      <c r="D115" s="27">
        <f t="shared" si="11"/>
        <v>110.28151978471661</v>
      </c>
      <c r="E115" s="27">
        <f t="shared" si="14"/>
        <v>2889.7184802152833</v>
      </c>
      <c r="F115" s="27">
        <f t="shared" si="9"/>
        <v>41222.889433671357</v>
      </c>
      <c r="G115" s="29"/>
      <c r="H115" s="27"/>
      <c r="I115" s="27">
        <f t="shared" si="12"/>
        <v>41222.889433671357</v>
      </c>
      <c r="J115" s="27">
        <f t="shared" si="13"/>
        <v>41222.889433671357</v>
      </c>
      <c r="K115" s="27"/>
      <c r="L115" s="18"/>
      <c r="M115" s="18"/>
      <c r="N115" s="18"/>
      <c r="O115" s="18"/>
      <c r="P115" s="18"/>
      <c r="Q115" s="18"/>
    </row>
    <row r="116" spans="1:17" s="2" customFormat="1" ht="14.4" x14ac:dyDescent="0.3">
      <c r="A116" s="45">
        <f t="shared" si="10"/>
        <v>48122</v>
      </c>
      <c r="B116" s="18">
        <v>105</v>
      </c>
      <c r="C116" s="28">
        <v>3000</v>
      </c>
      <c r="D116" s="27">
        <f t="shared" si="11"/>
        <v>103.05722358417839</v>
      </c>
      <c r="E116" s="27">
        <f t="shared" si="14"/>
        <v>2896.9427764158218</v>
      </c>
      <c r="F116" s="27">
        <f t="shared" si="9"/>
        <v>38325.946657255532</v>
      </c>
      <c r="G116" s="29"/>
      <c r="H116" s="27"/>
      <c r="I116" s="27">
        <f t="shared" si="12"/>
        <v>38325.946657255532</v>
      </c>
      <c r="J116" s="27">
        <f t="shared" si="13"/>
        <v>38325.946657255532</v>
      </c>
      <c r="K116" s="27"/>
      <c r="L116" s="18"/>
      <c r="M116" s="18"/>
      <c r="N116" s="18"/>
      <c r="O116" s="18"/>
      <c r="P116" s="18"/>
      <c r="Q116" s="18"/>
    </row>
    <row r="117" spans="1:17" s="2" customFormat="1" ht="14.4" x14ac:dyDescent="0.3">
      <c r="A117" s="45">
        <f t="shared" si="10"/>
        <v>48153</v>
      </c>
      <c r="B117" s="18">
        <v>106</v>
      </c>
      <c r="C117" s="28">
        <v>3000</v>
      </c>
      <c r="D117" s="27">
        <f t="shared" si="11"/>
        <v>95.814866643138828</v>
      </c>
      <c r="E117" s="27">
        <f t="shared" si="14"/>
        <v>2904.1851333568611</v>
      </c>
      <c r="F117" s="27">
        <f t="shared" si="9"/>
        <v>35421.761523898669</v>
      </c>
      <c r="G117" s="29"/>
      <c r="H117" s="27"/>
      <c r="I117" s="27">
        <f t="shared" si="12"/>
        <v>35421.761523898669</v>
      </c>
      <c r="J117" s="27">
        <f t="shared" si="13"/>
        <v>35421.761523898669</v>
      </c>
      <c r="K117" s="27"/>
      <c r="L117" s="18"/>
      <c r="M117" s="18"/>
      <c r="N117" s="18"/>
      <c r="O117" s="18"/>
      <c r="P117" s="18"/>
      <c r="Q117" s="18"/>
    </row>
    <row r="118" spans="1:17" s="2" customFormat="1" ht="14.4" x14ac:dyDescent="0.3">
      <c r="A118" s="45">
        <f t="shared" si="10"/>
        <v>48183</v>
      </c>
      <c r="B118" s="18">
        <v>107</v>
      </c>
      <c r="C118" s="28">
        <v>3000</v>
      </c>
      <c r="D118" s="27">
        <f t="shared" si="11"/>
        <v>88.554403809746674</v>
      </c>
      <c r="E118" s="27">
        <f t="shared" si="14"/>
        <v>2911.4455961902531</v>
      </c>
      <c r="F118" s="27">
        <f t="shared" si="9"/>
        <v>32510.315927708412</v>
      </c>
      <c r="G118" s="29"/>
      <c r="H118" s="27"/>
      <c r="I118" s="27">
        <f t="shared" si="12"/>
        <v>32510.315927708412</v>
      </c>
      <c r="J118" s="27">
        <f t="shared" si="13"/>
        <v>32510.315927708412</v>
      </c>
      <c r="K118" s="27"/>
      <c r="L118" s="18"/>
      <c r="M118" s="18"/>
      <c r="N118" s="18"/>
      <c r="O118" s="18"/>
      <c r="P118" s="18"/>
      <c r="Q118" s="18"/>
    </row>
    <row r="119" spans="1:17" s="2" customFormat="1" ht="14.4" x14ac:dyDescent="0.3">
      <c r="A119" s="45">
        <f t="shared" si="10"/>
        <v>48214</v>
      </c>
      <c r="B119" s="18">
        <v>108</v>
      </c>
      <c r="C119" s="28">
        <v>3000</v>
      </c>
      <c r="D119" s="27">
        <f t="shared" si="11"/>
        <v>81.275789819271026</v>
      </c>
      <c r="E119" s="27">
        <f t="shared" si="14"/>
        <v>2918.7242101807292</v>
      </c>
      <c r="F119" s="27">
        <f t="shared" si="9"/>
        <v>29591.591717527685</v>
      </c>
      <c r="G119" s="29"/>
      <c r="H119" s="27"/>
      <c r="I119" s="27">
        <f t="shared" si="12"/>
        <v>29591.591717527685</v>
      </c>
      <c r="J119" s="27">
        <f t="shared" si="13"/>
        <v>29591.591717527685</v>
      </c>
      <c r="K119" s="27"/>
      <c r="L119" s="18"/>
      <c r="M119" s="18"/>
      <c r="N119" s="18"/>
      <c r="O119" s="18"/>
      <c r="P119" s="18"/>
      <c r="Q119" s="18"/>
    </row>
    <row r="120" spans="1:17" s="2" customFormat="1" ht="14.4" x14ac:dyDescent="0.3">
      <c r="A120" s="45">
        <f t="shared" si="10"/>
        <v>48245</v>
      </c>
      <c r="B120" s="18">
        <v>109</v>
      </c>
      <c r="C120" s="28">
        <v>3000</v>
      </c>
      <c r="D120" s="27">
        <f t="shared" si="11"/>
        <v>73.978979293819208</v>
      </c>
      <c r="E120" s="27">
        <f t="shared" si="14"/>
        <v>2926.0210207061809</v>
      </c>
      <c r="F120" s="27">
        <f t="shared" si="9"/>
        <v>26665.570696821505</v>
      </c>
      <c r="G120" s="29"/>
      <c r="H120" s="27"/>
      <c r="I120" s="27">
        <f t="shared" si="12"/>
        <v>26665.570696821505</v>
      </c>
      <c r="J120" s="27">
        <f t="shared" si="13"/>
        <v>26665.570696821505</v>
      </c>
      <c r="K120" s="27"/>
      <c r="L120" s="18"/>
      <c r="M120" s="18"/>
      <c r="N120" s="18"/>
      <c r="O120" s="18"/>
      <c r="P120" s="18"/>
      <c r="Q120" s="18"/>
    </row>
    <row r="121" spans="1:17" s="2" customFormat="1" ht="14.4" x14ac:dyDescent="0.3">
      <c r="A121" s="45">
        <f t="shared" si="10"/>
        <v>48274</v>
      </c>
      <c r="B121" s="18">
        <v>110</v>
      </c>
      <c r="C121" s="28">
        <v>3000</v>
      </c>
      <c r="D121" s="27">
        <f t="shared" si="11"/>
        <v>66.663926742053761</v>
      </c>
      <c r="E121" s="27">
        <f t="shared" si="14"/>
        <v>2933.3360732579463</v>
      </c>
      <c r="F121" s="27">
        <f t="shared" si="9"/>
        <v>23732.23462356356</v>
      </c>
      <c r="G121" s="29"/>
      <c r="H121" s="27"/>
      <c r="I121" s="27">
        <f t="shared" si="12"/>
        <v>23732.23462356356</v>
      </c>
      <c r="J121" s="27">
        <f t="shared" si="13"/>
        <v>23732.23462356356</v>
      </c>
      <c r="K121" s="27"/>
      <c r="L121" s="18"/>
      <c r="M121" s="18"/>
      <c r="N121" s="18"/>
      <c r="O121" s="18"/>
      <c r="P121" s="18"/>
      <c r="Q121" s="18"/>
    </row>
    <row r="122" spans="1:17" s="2" customFormat="1" ht="14.4" x14ac:dyDescent="0.3">
      <c r="A122" s="45">
        <f t="shared" si="10"/>
        <v>48305</v>
      </c>
      <c r="B122" s="18">
        <v>111</v>
      </c>
      <c r="C122" s="28">
        <v>3000</v>
      </c>
      <c r="D122" s="27">
        <f t="shared" si="11"/>
        <v>59.330586558908898</v>
      </c>
      <c r="E122" s="27">
        <f t="shared" si="14"/>
        <v>2940.6694134410909</v>
      </c>
      <c r="F122" s="27">
        <f t="shared" si="9"/>
        <v>20791.56521012247</v>
      </c>
      <c r="G122" s="29"/>
      <c r="H122" s="27"/>
      <c r="I122" s="27">
        <f t="shared" si="12"/>
        <v>20791.56521012247</v>
      </c>
      <c r="J122" s="27">
        <f t="shared" si="13"/>
        <v>20791.56521012247</v>
      </c>
      <c r="K122" s="27"/>
      <c r="L122" s="18"/>
      <c r="M122" s="18"/>
      <c r="N122" s="18"/>
      <c r="O122" s="18"/>
      <c r="P122" s="18"/>
      <c r="Q122" s="18"/>
    </row>
    <row r="123" spans="1:17" s="2" customFormat="1" ht="14.4" x14ac:dyDescent="0.3">
      <c r="A123" s="45">
        <f t="shared" si="10"/>
        <v>48335</v>
      </c>
      <c r="B123" s="18">
        <v>112</v>
      </c>
      <c r="C123" s="28">
        <v>3000</v>
      </c>
      <c r="D123" s="27">
        <f t="shared" si="11"/>
        <v>51.978913025306177</v>
      </c>
      <c r="E123" s="27">
        <f t="shared" si="14"/>
        <v>2948.0210869746938</v>
      </c>
      <c r="F123" s="27">
        <f t="shared" si="9"/>
        <v>17843.544123147774</v>
      </c>
      <c r="G123" s="29"/>
      <c r="H123" s="27"/>
      <c r="I123" s="27">
        <f t="shared" si="12"/>
        <v>17843.544123147774</v>
      </c>
      <c r="J123" s="27">
        <f t="shared" si="13"/>
        <v>17843.544123147774</v>
      </c>
      <c r="K123" s="27"/>
      <c r="L123" s="18"/>
      <c r="M123" s="18"/>
      <c r="N123" s="18"/>
      <c r="O123" s="18"/>
      <c r="P123" s="18"/>
      <c r="Q123" s="18"/>
    </row>
    <row r="124" spans="1:17" s="2" customFormat="1" ht="14.4" x14ac:dyDescent="0.3">
      <c r="A124" s="45">
        <f t="shared" si="10"/>
        <v>48366</v>
      </c>
      <c r="B124" s="18">
        <v>113</v>
      </c>
      <c r="C124" s="28">
        <v>3000</v>
      </c>
      <c r="D124" s="27">
        <f t="shared" si="11"/>
        <v>44.608860307869435</v>
      </c>
      <c r="E124" s="27">
        <f t="shared" si="14"/>
        <v>2955.3911396921308</v>
      </c>
      <c r="F124" s="27">
        <f t="shared" si="9"/>
        <v>14888.152983455642</v>
      </c>
      <c r="G124" s="29"/>
      <c r="H124" s="27"/>
      <c r="I124" s="27">
        <f t="shared" si="12"/>
        <v>14888.152983455642</v>
      </c>
      <c r="J124" s="27">
        <f t="shared" si="13"/>
        <v>14888.152983455642</v>
      </c>
      <c r="K124" s="27"/>
      <c r="L124" s="18"/>
      <c r="M124" s="18"/>
      <c r="N124" s="18"/>
      <c r="O124" s="18"/>
      <c r="P124" s="18"/>
      <c r="Q124" s="18"/>
    </row>
    <row r="125" spans="1:17" s="2" customFormat="1" ht="14.4" x14ac:dyDescent="0.3">
      <c r="A125" s="45">
        <f t="shared" si="10"/>
        <v>48396</v>
      </c>
      <c r="B125" s="18">
        <v>114</v>
      </c>
      <c r="C125" s="28">
        <v>3000</v>
      </c>
      <c r="D125" s="27">
        <f t="shared" si="11"/>
        <v>37.220382458639108</v>
      </c>
      <c r="E125" s="27">
        <f t="shared" si="14"/>
        <v>2962.7796175413609</v>
      </c>
      <c r="F125" s="27">
        <f t="shared" si="9"/>
        <v>11925.373365914282</v>
      </c>
      <c r="G125" s="29"/>
      <c r="H125" s="27"/>
      <c r="I125" s="27">
        <f t="shared" si="12"/>
        <v>11925.373365914282</v>
      </c>
      <c r="J125" s="27">
        <f t="shared" si="13"/>
        <v>11925.373365914282</v>
      </c>
      <c r="K125" s="27"/>
      <c r="L125" s="18"/>
      <c r="M125" s="18"/>
      <c r="N125" s="18"/>
      <c r="O125" s="18"/>
      <c r="P125" s="18"/>
      <c r="Q125" s="18"/>
    </row>
    <row r="126" spans="1:17" s="2" customFormat="1" ht="14.4" x14ac:dyDescent="0.3">
      <c r="A126" s="45">
        <f t="shared" si="10"/>
        <v>48427</v>
      </c>
      <c r="B126" s="18">
        <v>115</v>
      </c>
      <c r="C126" s="28">
        <v>3000</v>
      </c>
      <c r="D126" s="27">
        <f t="shared" si="11"/>
        <v>29.813433414785706</v>
      </c>
      <c r="E126" s="27">
        <f t="shared" si="14"/>
        <v>2970.1865665852142</v>
      </c>
      <c r="F126" s="27">
        <f t="shared" si="9"/>
        <v>8955.1867993290671</v>
      </c>
      <c r="G126" s="29"/>
      <c r="H126" s="27"/>
      <c r="I126" s="27">
        <f t="shared" si="12"/>
        <v>8955.1867993290671</v>
      </c>
      <c r="J126" s="27">
        <f t="shared" si="13"/>
        <v>8955.1867993290671</v>
      </c>
      <c r="K126" s="27"/>
      <c r="L126" s="18"/>
      <c r="M126" s="18"/>
      <c r="N126" s="18"/>
      <c r="O126" s="18"/>
      <c r="P126" s="18"/>
      <c r="Q126" s="18"/>
    </row>
    <row r="127" spans="1:17" s="2" customFormat="1" ht="14.4" x14ac:dyDescent="0.3">
      <c r="A127" s="45">
        <f t="shared" si="10"/>
        <v>48458</v>
      </c>
      <c r="B127" s="18">
        <v>116</v>
      </c>
      <c r="C127" s="28">
        <v>3000</v>
      </c>
      <c r="D127" s="27">
        <f t="shared" si="11"/>
        <v>22.387966998322668</v>
      </c>
      <c r="E127" s="27">
        <f t="shared" si="14"/>
        <v>2977.6120330016774</v>
      </c>
      <c r="F127" s="27">
        <f t="shared" si="9"/>
        <v>5977.5747663273905</v>
      </c>
      <c r="G127" s="29"/>
      <c r="H127" s="27"/>
      <c r="I127" s="27">
        <f t="shared" si="12"/>
        <v>5977.5747663273905</v>
      </c>
      <c r="J127" s="27">
        <f t="shared" si="13"/>
        <v>5977.5747663273905</v>
      </c>
      <c r="K127" s="27"/>
      <c r="L127" s="18"/>
      <c r="M127" s="18"/>
      <c r="N127" s="18"/>
      <c r="O127" s="18"/>
      <c r="P127" s="18"/>
      <c r="Q127" s="18"/>
    </row>
    <row r="128" spans="1:17" s="2" customFormat="1" ht="14.4" x14ac:dyDescent="0.3">
      <c r="A128" s="45">
        <f t="shared" si="10"/>
        <v>48488</v>
      </c>
      <c r="B128" s="18">
        <v>117</v>
      </c>
      <c r="C128" s="28">
        <v>3000</v>
      </c>
      <c r="D128" s="27">
        <f t="shared" si="11"/>
        <v>14.943936915818476</v>
      </c>
      <c r="E128" s="27">
        <f t="shared" si="14"/>
        <v>2985.0560630841815</v>
      </c>
      <c r="F128" s="27">
        <f t="shared" si="9"/>
        <v>2992.5187032432086</v>
      </c>
      <c r="G128" s="29"/>
      <c r="H128" s="27"/>
      <c r="I128" s="27">
        <f t="shared" si="12"/>
        <v>2992.5187032432086</v>
      </c>
      <c r="J128" s="27">
        <f t="shared" si="13"/>
        <v>2992.5187032432086</v>
      </c>
      <c r="K128" s="27"/>
      <c r="L128" s="18"/>
      <c r="M128" s="18"/>
      <c r="N128" s="18"/>
      <c r="O128" s="18"/>
      <c r="P128" s="18"/>
      <c r="Q128" s="18"/>
    </row>
    <row r="129" spans="1:17" s="2" customFormat="1" ht="14.4" x14ac:dyDescent="0.3">
      <c r="A129" s="45">
        <f t="shared" si="10"/>
        <v>48519</v>
      </c>
      <c r="B129" s="18">
        <v>118</v>
      </c>
      <c r="C129" s="28">
        <v>3000</v>
      </c>
      <c r="D129" s="27">
        <f t="shared" si="11"/>
        <v>7.4812967581080221</v>
      </c>
      <c r="E129" s="27">
        <f t="shared" si="14"/>
        <v>2992.5187032418921</v>
      </c>
      <c r="F129" s="27">
        <f t="shared" si="9"/>
        <v>1.3164935808163136E-9</v>
      </c>
      <c r="G129" s="29"/>
      <c r="H129" s="27"/>
      <c r="I129" s="27">
        <f t="shared" si="12"/>
        <v>1.3164935808163136E-9</v>
      </c>
      <c r="J129" s="27">
        <f t="shared" si="13"/>
        <v>1.3164935808163136E-9</v>
      </c>
      <c r="K129" s="27"/>
      <c r="L129" s="18"/>
      <c r="M129" s="18"/>
      <c r="N129" s="18"/>
      <c r="O129" s="18"/>
      <c r="P129" s="18"/>
      <c r="Q129" s="18"/>
    </row>
    <row r="130" spans="1:17" s="2" customFormat="1" ht="14.4" x14ac:dyDescent="0.3">
      <c r="A130" s="45">
        <f t="shared" si="10"/>
        <v>48549</v>
      </c>
      <c r="B130" s="18">
        <v>119</v>
      </c>
      <c r="C130" s="28">
        <v>0</v>
      </c>
      <c r="D130" s="27">
        <f t="shared" si="11"/>
        <v>3.291233952040784E-12</v>
      </c>
      <c r="E130" s="27">
        <f t="shared" si="14"/>
        <v>-3.291233952040784E-12</v>
      </c>
      <c r="F130" s="27">
        <f t="shared" si="9"/>
        <v>1.3197848147683545E-9</v>
      </c>
      <c r="G130" s="29"/>
      <c r="H130" s="27"/>
      <c r="I130" s="27">
        <f t="shared" si="12"/>
        <v>1.3197848147683545E-9</v>
      </c>
      <c r="J130" s="27">
        <f t="shared" si="13"/>
        <v>1.3197848147683545E-9</v>
      </c>
      <c r="K130" s="27"/>
      <c r="L130" s="18"/>
      <c r="M130" s="18"/>
      <c r="N130" s="18"/>
      <c r="O130" s="18"/>
      <c r="P130" s="18"/>
      <c r="Q130" s="18"/>
    </row>
    <row r="131" spans="1:17" s="2" customFormat="1" ht="14.4" x14ac:dyDescent="0.25">
      <c r="A131" s="18"/>
      <c r="B131" s="18"/>
      <c r="C131" s="28"/>
      <c r="D131" s="27"/>
      <c r="E131" s="27"/>
      <c r="F131" s="27"/>
      <c r="G131" s="29"/>
      <c r="H131" s="27"/>
      <c r="I131" s="27"/>
      <c r="J131" s="27"/>
      <c r="K131" s="27"/>
      <c r="L131" s="18"/>
      <c r="M131" s="18"/>
      <c r="N131" s="18"/>
      <c r="O131" s="18"/>
      <c r="P131" s="18"/>
      <c r="Q131" s="18"/>
    </row>
    <row r="132" spans="1:17" s="2" customFormat="1" ht="14.4" x14ac:dyDescent="0.25">
      <c r="A132" s="43" t="s">
        <v>91</v>
      </c>
      <c r="B132" s="18"/>
      <c r="C132" s="107">
        <f>SUM(C12:C131)</f>
        <v>321000</v>
      </c>
      <c r="D132" s="107">
        <f>SUM(D12:D131)</f>
        <v>47277.188598506087</v>
      </c>
      <c r="E132" s="28"/>
      <c r="F132" s="27"/>
      <c r="G132" s="29"/>
      <c r="H132" s="27"/>
      <c r="I132" s="27"/>
      <c r="J132" s="27"/>
      <c r="K132" s="27"/>
      <c r="L132" s="18"/>
      <c r="M132" s="18"/>
      <c r="N132" s="18"/>
      <c r="O132" s="18"/>
      <c r="P132" s="18"/>
      <c r="Q132" s="18"/>
    </row>
    <row r="133" spans="1:17" s="2" customFormat="1" ht="14.4" x14ac:dyDescent="0.3">
      <c r="A133" s="18"/>
      <c r="B133" s="18"/>
      <c r="C133" s="21"/>
      <c r="D133" s="21"/>
      <c r="E133" s="21"/>
      <c r="F133" s="18"/>
      <c r="G133" s="18"/>
      <c r="H133" s="18"/>
      <c r="I133" s="18"/>
      <c r="J133" s="18"/>
      <c r="K133" s="18"/>
      <c r="L133" s="18"/>
      <c r="M133" s="18"/>
      <c r="N133" s="18"/>
      <c r="O133" s="18"/>
      <c r="P133" s="18"/>
      <c r="Q133" s="18"/>
    </row>
    <row r="134" spans="1:17" s="2" customFormat="1" ht="14.4" x14ac:dyDescent="0.3">
      <c r="A134" s="21"/>
      <c r="B134" s="21"/>
      <c r="C134" s="21"/>
      <c r="D134" s="21"/>
      <c r="E134" s="21"/>
      <c r="F134" s="22"/>
      <c r="G134" s="21"/>
      <c r="H134" s="21"/>
      <c r="I134" s="21"/>
      <c r="J134" s="21"/>
      <c r="K134" s="21"/>
      <c r="L134" s="23"/>
      <c r="M134" s="23"/>
      <c r="N134" s="23"/>
      <c r="O134" s="23"/>
      <c r="P134" s="23"/>
      <c r="Q134" s="23"/>
    </row>
    <row r="135" spans="1:17" s="2" customFormat="1" ht="14.4" x14ac:dyDescent="0.3">
      <c r="A135" s="21"/>
      <c r="B135" s="21"/>
      <c r="C135" s="21"/>
      <c r="D135" s="21"/>
      <c r="E135" s="21"/>
      <c r="F135" s="22"/>
      <c r="G135" s="21"/>
      <c r="H135" s="21"/>
      <c r="I135" s="21"/>
      <c r="J135" s="21"/>
      <c r="K135" s="21"/>
      <c r="L135" s="23"/>
      <c r="M135" s="23"/>
      <c r="N135" s="23"/>
      <c r="O135" s="23"/>
      <c r="P135" s="23"/>
      <c r="Q135" s="23"/>
    </row>
    <row r="136" spans="1:17" s="2" customFormat="1" ht="14.4" x14ac:dyDescent="0.3">
      <c r="A136" s="21"/>
      <c r="B136" s="21"/>
      <c r="C136" s="21"/>
      <c r="D136" s="21"/>
      <c r="E136" s="21"/>
      <c r="F136" s="22"/>
      <c r="G136" s="21"/>
      <c r="H136" s="21"/>
      <c r="I136" s="21"/>
      <c r="J136" s="21"/>
      <c r="K136" s="21"/>
      <c r="L136" s="23"/>
      <c r="M136" s="23"/>
      <c r="N136" s="23"/>
      <c r="O136" s="23"/>
      <c r="P136" s="23"/>
      <c r="Q136" s="23"/>
    </row>
    <row r="137" spans="1:17" s="2" customFormat="1" ht="14.4" x14ac:dyDescent="0.3">
      <c r="A137" s="21"/>
      <c r="B137" s="21"/>
      <c r="C137" s="21"/>
      <c r="D137" s="21"/>
      <c r="E137" s="21"/>
      <c r="F137" s="22"/>
      <c r="G137" s="21"/>
      <c r="H137" s="21"/>
      <c r="I137" s="21"/>
      <c r="J137" s="21"/>
      <c r="K137" s="21"/>
      <c r="L137" s="23"/>
      <c r="M137" s="23"/>
      <c r="N137" s="23"/>
      <c r="O137" s="23"/>
      <c r="P137" s="23"/>
      <c r="Q137" s="23"/>
    </row>
    <row r="138" spans="1:17" s="2" customFormat="1" ht="14.4" x14ac:dyDescent="0.3">
      <c r="A138" s="21"/>
      <c r="B138" s="21"/>
      <c r="C138" s="21"/>
      <c r="D138" s="21"/>
      <c r="E138" s="21"/>
      <c r="F138" s="22"/>
      <c r="G138" s="21"/>
      <c r="H138" s="21"/>
      <c r="I138" s="21"/>
      <c r="J138" s="21"/>
      <c r="K138" s="21"/>
      <c r="L138" s="23"/>
      <c r="M138" s="23"/>
      <c r="N138" s="23"/>
      <c r="O138" s="23"/>
      <c r="P138" s="23"/>
      <c r="Q138" s="23"/>
    </row>
    <row r="139" spans="1:17" ht="14.4" x14ac:dyDescent="0.25">
      <c r="A139" s="18"/>
      <c r="B139" s="18"/>
      <c r="C139" s="18"/>
      <c r="D139" s="18"/>
      <c r="E139" s="18"/>
      <c r="F139" s="18"/>
      <c r="G139" s="18"/>
      <c r="H139" s="18"/>
      <c r="I139" s="18"/>
      <c r="J139" s="18"/>
      <c r="K139" s="18"/>
      <c r="L139" s="18"/>
      <c r="M139" s="18"/>
      <c r="N139" s="18"/>
      <c r="O139" s="18"/>
      <c r="P139" s="18"/>
      <c r="Q139" s="18"/>
    </row>
    <row r="140" spans="1:17" ht="14.4" x14ac:dyDescent="0.25">
      <c r="A140" s="18"/>
      <c r="B140" s="18"/>
      <c r="C140" s="18"/>
      <c r="D140" s="18"/>
      <c r="E140" s="18"/>
      <c r="F140" s="18"/>
      <c r="G140" s="18"/>
      <c r="H140" s="18"/>
      <c r="I140" s="18"/>
      <c r="J140" s="18"/>
      <c r="K140" s="18"/>
      <c r="L140" s="18"/>
      <c r="M140" s="18"/>
      <c r="N140" s="18"/>
      <c r="O140" s="18"/>
      <c r="P140" s="18"/>
      <c r="Q140" s="18"/>
    </row>
  </sheetData>
  <mergeCells count="1">
    <mergeCell ref="B8:C8"/>
  </mergeCells>
  <pageMargins left="0.25" right="0.25" top="0.75" bottom="0.75" header="0.3" footer="0.3"/>
  <pageSetup scale="64"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G139"/>
  <sheetViews>
    <sheetView zoomScale="90" zoomScaleNormal="90" workbookViewId="0">
      <selection activeCell="D8" sqref="D8"/>
    </sheetView>
  </sheetViews>
  <sheetFormatPr defaultColWidth="8.88671875" defaultRowHeight="14.4" x14ac:dyDescent="0.3"/>
  <cols>
    <col min="1" max="1" width="3" style="108" customWidth="1"/>
    <col min="2" max="2" width="5.44140625" style="108" customWidth="1"/>
    <col min="3" max="3" width="31.44140625" style="108" customWidth="1"/>
    <col min="4" max="4" width="14.109375" style="108" customWidth="1"/>
    <col min="5" max="5" width="15.33203125" style="108" customWidth="1"/>
    <col min="6" max="6" width="12.109375" style="108" bestFit="1" customWidth="1"/>
    <col min="7" max="16384" width="8.88671875" style="108"/>
  </cols>
  <sheetData>
    <row r="1" spans="2:5" x14ac:dyDescent="0.3">
      <c r="C1" s="3" t="s">
        <v>6</v>
      </c>
    </row>
    <row r="2" spans="2:5" x14ac:dyDescent="0.3">
      <c r="C2" s="3" t="s">
        <v>78</v>
      </c>
    </row>
    <row r="3" spans="2:5" x14ac:dyDescent="0.3">
      <c r="C3" s="3" t="s">
        <v>36</v>
      </c>
    </row>
    <row r="5" spans="2:5" x14ac:dyDescent="0.3">
      <c r="B5" s="109"/>
      <c r="C5" s="110" t="s">
        <v>9</v>
      </c>
      <c r="D5" s="111"/>
      <c r="E5" s="112"/>
    </row>
    <row r="6" spans="2:5" x14ac:dyDescent="0.3">
      <c r="B6" s="109"/>
      <c r="C6" s="111" t="s">
        <v>92</v>
      </c>
      <c r="D6" s="113"/>
      <c r="E6" s="112"/>
    </row>
    <row r="7" spans="2:5" x14ac:dyDescent="0.3">
      <c r="B7" s="114"/>
      <c r="C7" s="115" t="s">
        <v>93</v>
      </c>
      <c r="D7" s="116">
        <f>+'Lease and Interest Rec Amort'!D6</f>
        <v>273722.81140149524</v>
      </c>
      <c r="E7" s="117"/>
    </row>
    <row r="8" spans="2:5" x14ac:dyDescent="0.3">
      <c r="B8" s="114"/>
      <c r="C8" s="115" t="s">
        <v>94</v>
      </c>
      <c r="D8" s="99">
        <v>3000</v>
      </c>
      <c r="E8" s="117"/>
    </row>
    <row r="9" spans="2:5" ht="15" thickBot="1" x14ac:dyDescent="0.35">
      <c r="B9" s="114"/>
      <c r="C9" s="108" t="s">
        <v>95</v>
      </c>
      <c r="D9" s="118">
        <f>+D7+D8</f>
        <v>276722.81140149524</v>
      </c>
      <c r="E9" s="117"/>
    </row>
    <row r="10" spans="2:5" ht="15" thickTop="1" x14ac:dyDescent="0.3">
      <c r="B10" s="114"/>
      <c r="C10" s="108" t="s">
        <v>10</v>
      </c>
      <c r="D10" s="100">
        <f>12*10</f>
        <v>120</v>
      </c>
      <c r="E10" s="117"/>
    </row>
    <row r="11" spans="2:5" x14ac:dyDescent="0.3">
      <c r="B11" s="114"/>
      <c r="C11" s="108" t="s">
        <v>11</v>
      </c>
      <c r="D11" s="119">
        <f>D9/D10</f>
        <v>2306.0234283457935</v>
      </c>
      <c r="E11" s="117"/>
    </row>
    <row r="12" spans="2:5" x14ac:dyDescent="0.3">
      <c r="B12" s="114"/>
      <c r="C12" s="108" t="s">
        <v>12</v>
      </c>
      <c r="D12" s="119">
        <f>+D11*12</f>
        <v>27672.28114014952</v>
      </c>
      <c r="E12" s="117"/>
    </row>
    <row r="13" spans="2:5" x14ac:dyDescent="0.3">
      <c r="B13" s="114"/>
      <c r="C13" s="81" t="s">
        <v>63</v>
      </c>
      <c r="D13" s="97">
        <f>+'Lease and Interest Rec Amort'!D7</f>
        <v>44927</v>
      </c>
      <c r="E13" s="117"/>
    </row>
    <row r="14" spans="2:5" ht="28.8" x14ac:dyDescent="0.3">
      <c r="B14" s="114"/>
      <c r="C14" s="82" t="s">
        <v>23</v>
      </c>
      <c r="D14" s="101">
        <v>1</v>
      </c>
      <c r="E14" s="117"/>
    </row>
    <row r="15" spans="2:5" x14ac:dyDescent="0.3">
      <c r="B15" s="114"/>
      <c r="E15" s="117"/>
    </row>
    <row r="16" spans="2:5" x14ac:dyDescent="0.3">
      <c r="B16" s="114"/>
      <c r="C16" s="120" t="s">
        <v>13</v>
      </c>
      <c r="D16" s="120" t="s">
        <v>14</v>
      </c>
      <c r="E16" s="121" t="s">
        <v>8</v>
      </c>
    </row>
    <row r="17" spans="2:7" x14ac:dyDescent="0.3">
      <c r="B17" s="114"/>
      <c r="D17" s="25" t="s">
        <v>7</v>
      </c>
      <c r="E17" s="122">
        <f>+D9</f>
        <v>276722.81140149524</v>
      </c>
      <c r="F17" s="123"/>
      <c r="G17" s="123"/>
    </row>
    <row r="18" spans="2:7" x14ac:dyDescent="0.3">
      <c r="B18" s="114">
        <v>1</v>
      </c>
      <c r="C18" s="124">
        <f>+D13</f>
        <v>44927</v>
      </c>
      <c r="D18" s="125">
        <f>+$D$11</f>
        <v>2306.0234283457935</v>
      </c>
      <c r="E18" s="126">
        <f t="shared" ref="E18:E81" si="0">+E17-D18</f>
        <v>274416.78797314945</v>
      </c>
      <c r="F18" s="123"/>
      <c r="G18" s="123"/>
    </row>
    <row r="19" spans="2:7" x14ac:dyDescent="0.3">
      <c r="B19" s="114">
        <v>2</v>
      </c>
      <c r="C19" s="45">
        <f>DATE(YEAR(C18),MONTH(C18)+$D$14,DAY(C18))</f>
        <v>44958</v>
      </c>
      <c r="D19" s="127">
        <f t="shared" ref="D19:D82" si="1">+$D$11</f>
        <v>2306.0234283457935</v>
      </c>
      <c r="E19" s="126">
        <f t="shared" si="0"/>
        <v>272110.76454480365</v>
      </c>
      <c r="F19" s="123"/>
      <c r="G19" s="123"/>
    </row>
    <row r="20" spans="2:7" x14ac:dyDescent="0.3">
      <c r="B20" s="114">
        <v>3</v>
      </c>
      <c r="C20" s="45">
        <f t="shared" ref="C20:C83" si="2">DATE(YEAR(C19),MONTH(C19)+$D$14,DAY(C19))</f>
        <v>44986</v>
      </c>
      <c r="D20" s="127">
        <f t="shared" si="1"/>
        <v>2306.0234283457935</v>
      </c>
      <c r="E20" s="126">
        <f t="shared" si="0"/>
        <v>269804.74111645785</v>
      </c>
      <c r="F20" s="123"/>
      <c r="G20" s="123"/>
    </row>
    <row r="21" spans="2:7" x14ac:dyDescent="0.3">
      <c r="B21" s="114">
        <v>4</v>
      </c>
      <c r="C21" s="45">
        <f t="shared" si="2"/>
        <v>45017</v>
      </c>
      <c r="D21" s="127">
        <f t="shared" si="1"/>
        <v>2306.0234283457935</v>
      </c>
      <c r="E21" s="126">
        <f t="shared" si="0"/>
        <v>267498.71768811205</v>
      </c>
      <c r="F21" s="123"/>
      <c r="G21" s="123"/>
    </row>
    <row r="22" spans="2:7" x14ac:dyDescent="0.3">
      <c r="B22" s="114">
        <v>5</v>
      </c>
      <c r="C22" s="45">
        <f t="shared" si="2"/>
        <v>45047</v>
      </c>
      <c r="D22" s="127">
        <f t="shared" si="1"/>
        <v>2306.0234283457935</v>
      </c>
      <c r="E22" s="126">
        <f t="shared" si="0"/>
        <v>265192.69425976626</v>
      </c>
      <c r="F22" s="123"/>
      <c r="G22" s="123"/>
    </row>
    <row r="23" spans="2:7" x14ac:dyDescent="0.3">
      <c r="B23" s="114">
        <v>6</v>
      </c>
      <c r="C23" s="45">
        <f t="shared" si="2"/>
        <v>45078</v>
      </c>
      <c r="D23" s="127">
        <f t="shared" si="1"/>
        <v>2306.0234283457935</v>
      </c>
      <c r="E23" s="126">
        <f t="shared" si="0"/>
        <v>262886.67083142046</v>
      </c>
      <c r="F23" s="123"/>
      <c r="G23" s="123"/>
    </row>
    <row r="24" spans="2:7" x14ac:dyDescent="0.3">
      <c r="B24" s="114">
        <v>7</v>
      </c>
      <c r="C24" s="45">
        <f t="shared" si="2"/>
        <v>45108</v>
      </c>
      <c r="D24" s="127">
        <f t="shared" si="1"/>
        <v>2306.0234283457935</v>
      </c>
      <c r="E24" s="126">
        <f t="shared" si="0"/>
        <v>260580.64740307466</v>
      </c>
      <c r="F24" s="123"/>
      <c r="G24" s="123"/>
    </row>
    <row r="25" spans="2:7" x14ac:dyDescent="0.3">
      <c r="B25" s="114">
        <v>8</v>
      </c>
      <c r="C25" s="45">
        <f t="shared" si="2"/>
        <v>45139</v>
      </c>
      <c r="D25" s="127">
        <f t="shared" si="1"/>
        <v>2306.0234283457935</v>
      </c>
      <c r="E25" s="126">
        <f t="shared" si="0"/>
        <v>258274.62397472886</v>
      </c>
      <c r="F25" s="123"/>
      <c r="G25" s="123"/>
    </row>
    <row r="26" spans="2:7" x14ac:dyDescent="0.3">
      <c r="B26" s="114">
        <v>9</v>
      </c>
      <c r="C26" s="45">
        <f t="shared" si="2"/>
        <v>45170</v>
      </c>
      <c r="D26" s="127">
        <f t="shared" si="1"/>
        <v>2306.0234283457935</v>
      </c>
      <c r="E26" s="126">
        <f t="shared" si="0"/>
        <v>255968.60054638307</v>
      </c>
      <c r="F26" s="123"/>
      <c r="G26" s="123"/>
    </row>
    <row r="27" spans="2:7" x14ac:dyDescent="0.3">
      <c r="B27" s="114">
        <v>10</v>
      </c>
      <c r="C27" s="45">
        <f t="shared" si="2"/>
        <v>45200</v>
      </c>
      <c r="D27" s="127">
        <f t="shared" si="1"/>
        <v>2306.0234283457935</v>
      </c>
      <c r="E27" s="126">
        <f t="shared" si="0"/>
        <v>253662.57711803727</v>
      </c>
      <c r="F27" s="123"/>
      <c r="G27" s="123"/>
    </row>
    <row r="28" spans="2:7" x14ac:dyDescent="0.3">
      <c r="B28" s="114">
        <v>11</v>
      </c>
      <c r="C28" s="45">
        <f t="shared" si="2"/>
        <v>45231</v>
      </c>
      <c r="D28" s="127">
        <f t="shared" si="1"/>
        <v>2306.0234283457935</v>
      </c>
      <c r="E28" s="126">
        <f t="shared" si="0"/>
        <v>251356.55368969147</v>
      </c>
      <c r="F28" s="123"/>
      <c r="G28" s="123"/>
    </row>
    <row r="29" spans="2:7" x14ac:dyDescent="0.3">
      <c r="B29" s="114">
        <v>12</v>
      </c>
      <c r="C29" s="45">
        <f t="shared" si="2"/>
        <v>45261</v>
      </c>
      <c r="D29" s="127">
        <f t="shared" si="1"/>
        <v>2306.0234283457935</v>
      </c>
      <c r="E29" s="126">
        <f t="shared" si="0"/>
        <v>249050.53026134567</v>
      </c>
      <c r="F29" s="123"/>
      <c r="G29" s="123"/>
    </row>
    <row r="30" spans="2:7" x14ac:dyDescent="0.3">
      <c r="B30" s="114">
        <v>13</v>
      </c>
      <c r="C30" s="45">
        <f t="shared" si="2"/>
        <v>45292</v>
      </c>
      <c r="D30" s="127">
        <f t="shared" si="1"/>
        <v>2306.0234283457935</v>
      </c>
      <c r="E30" s="126">
        <f t="shared" si="0"/>
        <v>246744.50683299988</v>
      </c>
      <c r="F30" s="123"/>
      <c r="G30" s="123"/>
    </row>
    <row r="31" spans="2:7" x14ac:dyDescent="0.3">
      <c r="B31" s="114">
        <v>14</v>
      </c>
      <c r="C31" s="45">
        <f t="shared" si="2"/>
        <v>45323</v>
      </c>
      <c r="D31" s="127">
        <f t="shared" si="1"/>
        <v>2306.0234283457935</v>
      </c>
      <c r="E31" s="126">
        <f t="shared" si="0"/>
        <v>244438.48340465408</v>
      </c>
      <c r="F31" s="123"/>
      <c r="G31" s="123"/>
    </row>
    <row r="32" spans="2:7" x14ac:dyDescent="0.3">
      <c r="B32" s="114">
        <v>15</v>
      </c>
      <c r="C32" s="45">
        <f t="shared" si="2"/>
        <v>45352</v>
      </c>
      <c r="D32" s="127">
        <f t="shared" si="1"/>
        <v>2306.0234283457935</v>
      </c>
      <c r="E32" s="126">
        <f t="shared" si="0"/>
        <v>242132.45997630828</v>
      </c>
      <c r="F32" s="123"/>
      <c r="G32" s="123"/>
    </row>
    <row r="33" spans="2:7" x14ac:dyDescent="0.3">
      <c r="B33" s="114">
        <v>16</v>
      </c>
      <c r="C33" s="45">
        <f t="shared" si="2"/>
        <v>45383</v>
      </c>
      <c r="D33" s="127">
        <f t="shared" si="1"/>
        <v>2306.0234283457935</v>
      </c>
      <c r="E33" s="126">
        <f t="shared" si="0"/>
        <v>239826.43654796248</v>
      </c>
      <c r="F33" s="123"/>
      <c r="G33" s="123"/>
    </row>
    <row r="34" spans="2:7" x14ac:dyDescent="0.3">
      <c r="B34" s="114">
        <v>17</v>
      </c>
      <c r="C34" s="45">
        <f t="shared" si="2"/>
        <v>45413</v>
      </c>
      <c r="D34" s="127">
        <f t="shared" si="1"/>
        <v>2306.0234283457935</v>
      </c>
      <c r="E34" s="126">
        <f t="shared" si="0"/>
        <v>237520.41311961669</v>
      </c>
      <c r="F34" s="123"/>
      <c r="G34" s="123"/>
    </row>
    <row r="35" spans="2:7" x14ac:dyDescent="0.3">
      <c r="B35" s="114">
        <v>18</v>
      </c>
      <c r="C35" s="45">
        <f t="shared" si="2"/>
        <v>45444</v>
      </c>
      <c r="D35" s="127">
        <f t="shared" si="1"/>
        <v>2306.0234283457935</v>
      </c>
      <c r="E35" s="126">
        <f t="shared" si="0"/>
        <v>235214.38969127089</v>
      </c>
      <c r="F35" s="123"/>
      <c r="G35" s="123"/>
    </row>
    <row r="36" spans="2:7" x14ac:dyDescent="0.3">
      <c r="B36" s="114">
        <v>19</v>
      </c>
      <c r="C36" s="45">
        <f t="shared" si="2"/>
        <v>45474</v>
      </c>
      <c r="D36" s="127">
        <f t="shared" si="1"/>
        <v>2306.0234283457935</v>
      </c>
      <c r="E36" s="126">
        <f t="shared" si="0"/>
        <v>232908.36626292509</v>
      </c>
      <c r="F36" s="123"/>
      <c r="G36" s="123"/>
    </row>
    <row r="37" spans="2:7" x14ac:dyDescent="0.3">
      <c r="B37" s="114">
        <v>20</v>
      </c>
      <c r="C37" s="45">
        <f t="shared" si="2"/>
        <v>45505</v>
      </c>
      <c r="D37" s="127">
        <f t="shared" si="1"/>
        <v>2306.0234283457935</v>
      </c>
      <c r="E37" s="126">
        <f t="shared" si="0"/>
        <v>230602.34283457929</v>
      </c>
      <c r="F37" s="123"/>
      <c r="G37" s="123"/>
    </row>
    <row r="38" spans="2:7" x14ac:dyDescent="0.3">
      <c r="B38" s="114">
        <v>21</v>
      </c>
      <c r="C38" s="45">
        <f t="shared" si="2"/>
        <v>45536</v>
      </c>
      <c r="D38" s="127">
        <f t="shared" si="1"/>
        <v>2306.0234283457935</v>
      </c>
      <c r="E38" s="126">
        <f t="shared" si="0"/>
        <v>228296.3194062335</v>
      </c>
      <c r="F38" s="123"/>
      <c r="G38" s="123"/>
    </row>
    <row r="39" spans="2:7" x14ac:dyDescent="0.3">
      <c r="B39" s="114">
        <v>22</v>
      </c>
      <c r="C39" s="45">
        <f t="shared" si="2"/>
        <v>45566</v>
      </c>
      <c r="D39" s="127">
        <f t="shared" si="1"/>
        <v>2306.0234283457935</v>
      </c>
      <c r="E39" s="126">
        <f t="shared" si="0"/>
        <v>225990.2959778877</v>
      </c>
      <c r="F39" s="123"/>
      <c r="G39" s="123"/>
    </row>
    <row r="40" spans="2:7" x14ac:dyDescent="0.3">
      <c r="B40" s="114">
        <v>23</v>
      </c>
      <c r="C40" s="45">
        <f t="shared" si="2"/>
        <v>45597</v>
      </c>
      <c r="D40" s="127">
        <f t="shared" si="1"/>
        <v>2306.0234283457935</v>
      </c>
      <c r="E40" s="126">
        <f t="shared" si="0"/>
        <v>223684.2725495419</v>
      </c>
      <c r="F40" s="123"/>
      <c r="G40" s="123"/>
    </row>
    <row r="41" spans="2:7" x14ac:dyDescent="0.3">
      <c r="B41" s="114">
        <v>24</v>
      </c>
      <c r="C41" s="45">
        <f t="shared" si="2"/>
        <v>45627</v>
      </c>
      <c r="D41" s="127">
        <f t="shared" si="1"/>
        <v>2306.0234283457935</v>
      </c>
      <c r="E41" s="126">
        <f t="shared" si="0"/>
        <v>221378.2491211961</v>
      </c>
      <c r="F41" s="123"/>
      <c r="G41" s="123"/>
    </row>
    <row r="42" spans="2:7" x14ac:dyDescent="0.3">
      <c r="B42" s="114">
        <v>25</v>
      </c>
      <c r="C42" s="45">
        <f t="shared" si="2"/>
        <v>45658</v>
      </c>
      <c r="D42" s="127">
        <f t="shared" si="1"/>
        <v>2306.0234283457935</v>
      </c>
      <c r="E42" s="126">
        <f t="shared" si="0"/>
        <v>219072.2256928503</v>
      </c>
      <c r="F42" s="123"/>
      <c r="G42" s="123"/>
    </row>
    <row r="43" spans="2:7" x14ac:dyDescent="0.3">
      <c r="B43" s="114">
        <v>26</v>
      </c>
      <c r="C43" s="45">
        <f t="shared" si="2"/>
        <v>45689</v>
      </c>
      <c r="D43" s="127">
        <f t="shared" si="1"/>
        <v>2306.0234283457935</v>
      </c>
      <c r="E43" s="126">
        <f t="shared" si="0"/>
        <v>216766.20226450451</v>
      </c>
      <c r="F43" s="123"/>
      <c r="G43" s="123"/>
    </row>
    <row r="44" spans="2:7" x14ac:dyDescent="0.3">
      <c r="B44" s="114">
        <v>27</v>
      </c>
      <c r="C44" s="45">
        <f t="shared" si="2"/>
        <v>45717</v>
      </c>
      <c r="D44" s="127">
        <f t="shared" si="1"/>
        <v>2306.0234283457935</v>
      </c>
      <c r="E44" s="126">
        <f t="shared" si="0"/>
        <v>214460.17883615871</v>
      </c>
      <c r="F44" s="123"/>
      <c r="G44" s="123"/>
    </row>
    <row r="45" spans="2:7" x14ac:dyDescent="0.3">
      <c r="B45" s="114">
        <v>28</v>
      </c>
      <c r="C45" s="45">
        <f t="shared" si="2"/>
        <v>45748</v>
      </c>
      <c r="D45" s="127">
        <f t="shared" si="1"/>
        <v>2306.0234283457935</v>
      </c>
      <c r="E45" s="126">
        <f t="shared" si="0"/>
        <v>212154.15540781291</v>
      </c>
      <c r="F45" s="123"/>
      <c r="G45" s="123"/>
    </row>
    <row r="46" spans="2:7" x14ac:dyDescent="0.3">
      <c r="B46" s="114">
        <v>29</v>
      </c>
      <c r="C46" s="45">
        <f t="shared" si="2"/>
        <v>45778</v>
      </c>
      <c r="D46" s="127">
        <f t="shared" si="1"/>
        <v>2306.0234283457935</v>
      </c>
      <c r="E46" s="126">
        <f t="shared" si="0"/>
        <v>209848.13197946711</v>
      </c>
      <c r="F46" s="123"/>
      <c r="G46" s="123"/>
    </row>
    <row r="47" spans="2:7" x14ac:dyDescent="0.3">
      <c r="B47" s="114">
        <v>30</v>
      </c>
      <c r="C47" s="45">
        <f t="shared" si="2"/>
        <v>45809</v>
      </c>
      <c r="D47" s="127">
        <f t="shared" si="1"/>
        <v>2306.0234283457935</v>
      </c>
      <c r="E47" s="126">
        <f t="shared" si="0"/>
        <v>207542.10855112132</v>
      </c>
      <c r="F47" s="123"/>
      <c r="G47" s="123"/>
    </row>
    <row r="48" spans="2:7" x14ac:dyDescent="0.3">
      <c r="B48" s="114">
        <v>31</v>
      </c>
      <c r="C48" s="45">
        <f t="shared" si="2"/>
        <v>45839</v>
      </c>
      <c r="D48" s="127">
        <f t="shared" si="1"/>
        <v>2306.0234283457935</v>
      </c>
      <c r="E48" s="126">
        <f t="shared" si="0"/>
        <v>205236.08512277552</v>
      </c>
      <c r="F48" s="123"/>
      <c r="G48" s="123"/>
    </row>
    <row r="49" spans="2:7" x14ac:dyDescent="0.3">
      <c r="B49" s="114">
        <v>32</v>
      </c>
      <c r="C49" s="45">
        <f t="shared" si="2"/>
        <v>45870</v>
      </c>
      <c r="D49" s="127">
        <f t="shared" si="1"/>
        <v>2306.0234283457935</v>
      </c>
      <c r="E49" s="126">
        <f t="shared" si="0"/>
        <v>202930.06169442972</v>
      </c>
      <c r="F49" s="123"/>
      <c r="G49" s="123"/>
    </row>
    <row r="50" spans="2:7" x14ac:dyDescent="0.3">
      <c r="B50" s="114">
        <v>33</v>
      </c>
      <c r="C50" s="45">
        <f t="shared" si="2"/>
        <v>45901</v>
      </c>
      <c r="D50" s="127">
        <f t="shared" si="1"/>
        <v>2306.0234283457935</v>
      </c>
      <c r="E50" s="126">
        <f t="shared" si="0"/>
        <v>200624.03826608392</v>
      </c>
      <c r="F50" s="123"/>
      <c r="G50" s="123"/>
    </row>
    <row r="51" spans="2:7" x14ac:dyDescent="0.3">
      <c r="B51" s="114">
        <v>34</v>
      </c>
      <c r="C51" s="45">
        <f t="shared" si="2"/>
        <v>45931</v>
      </c>
      <c r="D51" s="127">
        <f t="shared" si="1"/>
        <v>2306.0234283457935</v>
      </c>
      <c r="E51" s="126">
        <f t="shared" si="0"/>
        <v>198318.01483773813</v>
      </c>
      <c r="F51" s="123"/>
      <c r="G51" s="123"/>
    </row>
    <row r="52" spans="2:7" x14ac:dyDescent="0.3">
      <c r="B52" s="114">
        <v>35</v>
      </c>
      <c r="C52" s="45">
        <f t="shared" si="2"/>
        <v>45962</v>
      </c>
      <c r="D52" s="127">
        <f t="shared" si="1"/>
        <v>2306.0234283457935</v>
      </c>
      <c r="E52" s="126">
        <f t="shared" si="0"/>
        <v>196011.99140939233</v>
      </c>
      <c r="F52" s="123"/>
      <c r="G52" s="123"/>
    </row>
    <row r="53" spans="2:7" x14ac:dyDescent="0.3">
      <c r="B53" s="114">
        <v>36</v>
      </c>
      <c r="C53" s="45">
        <f t="shared" si="2"/>
        <v>45992</v>
      </c>
      <c r="D53" s="127">
        <f t="shared" si="1"/>
        <v>2306.0234283457935</v>
      </c>
      <c r="E53" s="126">
        <f t="shared" si="0"/>
        <v>193705.96798104653</v>
      </c>
      <c r="F53" s="123"/>
      <c r="G53" s="123"/>
    </row>
    <row r="54" spans="2:7" x14ac:dyDescent="0.3">
      <c r="B54" s="114">
        <v>37</v>
      </c>
      <c r="C54" s="45">
        <f t="shared" si="2"/>
        <v>46023</v>
      </c>
      <c r="D54" s="127">
        <f t="shared" si="1"/>
        <v>2306.0234283457935</v>
      </c>
      <c r="E54" s="126">
        <f t="shared" si="0"/>
        <v>191399.94455270073</v>
      </c>
      <c r="F54" s="123"/>
      <c r="G54" s="123"/>
    </row>
    <row r="55" spans="2:7" x14ac:dyDescent="0.3">
      <c r="B55" s="114">
        <v>38</v>
      </c>
      <c r="C55" s="45">
        <f t="shared" si="2"/>
        <v>46054</v>
      </c>
      <c r="D55" s="127">
        <f t="shared" si="1"/>
        <v>2306.0234283457935</v>
      </c>
      <c r="E55" s="126">
        <f t="shared" si="0"/>
        <v>189093.92112435494</v>
      </c>
      <c r="F55" s="123"/>
      <c r="G55" s="123"/>
    </row>
    <row r="56" spans="2:7" x14ac:dyDescent="0.3">
      <c r="B56" s="114">
        <v>39</v>
      </c>
      <c r="C56" s="45">
        <f t="shared" si="2"/>
        <v>46082</v>
      </c>
      <c r="D56" s="127">
        <f t="shared" si="1"/>
        <v>2306.0234283457935</v>
      </c>
      <c r="E56" s="126">
        <f t="shared" si="0"/>
        <v>186787.89769600914</v>
      </c>
      <c r="F56" s="123"/>
      <c r="G56" s="123"/>
    </row>
    <row r="57" spans="2:7" x14ac:dyDescent="0.3">
      <c r="B57" s="114">
        <v>40</v>
      </c>
      <c r="C57" s="45">
        <f t="shared" si="2"/>
        <v>46113</v>
      </c>
      <c r="D57" s="127">
        <f t="shared" si="1"/>
        <v>2306.0234283457935</v>
      </c>
      <c r="E57" s="126">
        <f t="shared" si="0"/>
        <v>184481.87426766334</v>
      </c>
      <c r="F57" s="123"/>
      <c r="G57" s="123"/>
    </row>
    <row r="58" spans="2:7" x14ac:dyDescent="0.3">
      <c r="B58" s="114">
        <v>41</v>
      </c>
      <c r="C58" s="45">
        <f t="shared" si="2"/>
        <v>46143</v>
      </c>
      <c r="D58" s="127">
        <f t="shared" si="1"/>
        <v>2306.0234283457935</v>
      </c>
      <c r="E58" s="126">
        <f t="shared" si="0"/>
        <v>182175.85083931754</v>
      </c>
      <c r="F58" s="123"/>
      <c r="G58" s="123"/>
    </row>
    <row r="59" spans="2:7" x14ac:dyDescent="0.3">
      <c r="B59" s="114">
        <v>42</v>
      </c>
      <c r="C59" s="45">
        <f t="shared" si="2"/>
        <v>46174</v>
      </c>
      <c r="D59" s="127">
        <f t="shared" si="1"/>
        <v>2306.0234283457935</v>
      </c>
      <c r="E59" s="126">
        <f t="shared" si="0"/>
        <v>179869.82741097175</v>
      </c>
      <c r="F59" s="123"/>
      <c r="G59" s="123"/>
    </row>
    <row r="60" spans="2:7" x14ac:dyDescent="0.3">
      <c r="B60" s="114">
        <v>43</v>
      </c>
      <c r="C60" s="45">
        <f t="shared" si="2"/>
        <v>46204</v>
      </c>
      <c r="D60" s="127">
        <f t="shared" si="1"/>
        <v>2306.0234283457935</v>
      </c>
      <c r="E60" s="126">
        <f t="shared" si="0"/>
        <v>177563.80398262595</v>
      </c>
      <c r="F60" s="123"/>
      <c r="G60" s="123"/>
    </row>
    <row r="61" spans="2:7" x14ac:dyDescent="0.3">
      <c r="B61" s="114">
        <v>44</v>
      </c>
      <c r="C61" s="45">
        <f t="shared" si="2"/>
        <v>46235</v>
      </c>
      <c r="D61" s="127">
        <f t="shared" si="1"/>
        <v>2306.0234283457935</v>
      </c>
      <c r="E61" s="126">
        <f t="shared" si="0"/>
        <v>175257.78055428015</v>
      </c>
      <c r="F61" s="123"/>
      <c r="G61" s="123"/>
    </row>
    <row r="62" spans="2:7" x14ac:dyDescent="0.3">
      <c r="B62" s="114">
        <v>45</v>
      </c>
      <c r="C62" s="45">
        <f t="shared" si="2"/>
        <v>46266</v>
      </c>
      <c r="D62" s="127">
        <f t="shared" si="1"/>
        <v>2306.0234283457935</v>
      </c>
      <c r="E62" s="126">
        <f t="shared" si="0"/>
        <v>172951.75712593435</v>
      </c>
      <c r="F62" s="123"/>
      <c r="G62" s="123"/>
    </row>
    <row r="63" spans="2:7" x14ac:dyDescent="0.3">
      <c r="B63" s="114">
        <v>46</v>
      </c>
      <c r="C63" s="45">
        <f t="shared" si="2"/>
        <v>46296</v>
      </c>
      <c r="D63" s="127">
        <f t="shared" si="1"/>
        <v>2306.0234283457935</v>
      </c>
      <c r="E63" s="126">
        <f t="shared" si="0"/>
        <v>170645.73369758856</v>
      </c>
      <c r="F63" s="123"/>
      <c r="G63" s="123"/>
    </row>
    <row r="64" spans="2:7" x14ac:dyDescent="0.3">
      <c r="B64" s="114">
        <v>47</v>
      </c>
      <c r="C64" s="45">
        <f t="shared" si="2"/>
        <v>46327</v>
      </c>
      <c r="D64" s="127">
        <f t="shared" si="1"/>
        <v>2306.0234283457935</v>
      </c>
      <c r="E64" s="126">
        <f t="shared" si="0"/>
        <v>168339.71026924276</v>
      </c>
      <c r="F64" s="123"/>
      <c r="G64" s="123"/>
    </row>
    <row r="65" spans="2:7" x14ac:dyDescent="0.3">
      <c r="B65" s="114">
        <v>48</v>
      </c>
      <c r="C65" s="45">
        <f t="shared" si="2"/>
        <v>46357</v>
      </c>
      <c r="D65" s="127">
        <f t="shared" si="1"/>
        <v>2306.0234283457935</v>
      </c>
      <c r="E65" s="126">
        <f t="shared" si="0"/>
        <v>166033.68684089696</v>
      </c>
      <c r="F65" s="123"/>
      <c r="G65" s="123"/>
    </row>
    <row r="66" spans="2:7" x14ac:dyDescent="0.3">
      <c r="B66" s="114">
        <v>49</v>
      </c>
      <c r="C66" s="45">
        <f t="shared" si="2"/>
        <v>46388</v>
      </c>
      <c r="D66" s="127">
        <f t="shared" si="1"/>
        <v>2306.0234283457935</v>
      </c>
      <c r="E66" s="126">
        <f t="shared" si="0"/>
        <v>163727.66341255116</v>
      </c>
      <c r="F66" s="123"/>
      <c r="G66" s="123"/>
    </row>
    <row r="67" spans="2:7" x14ac:dyDescent="0.3">
      <c r="B67" s="114">
        <v>50</v>
      </c>
      <c r="C67" s="45">
        <f t="shared" si="2"/>
        <v>46419</v>
      </c>
      <c r="D67" s="127">
        <f t="shared" si="1"/>
        <v>2306.0234283457935</v>
      </c>
      <c r="E67" s="126">
        <f t="shared" si="0"/>
        <v>161421.63998420537</v>
      </c>
      <c r="F67" s="123"/>
      <c r="G67" s="123"/>
    </row>
    <row r="68" spans="2:7" x14ac:dyDescent="0.3">
      <c r="B68" s="114">
        <v>51</v>
      </c>
      <c r="C68" s="45">
        <f t="shared" si="2"/>
        <v>46447</v>
      </c>
      <c r="D68" s="127">
        <f t="shared" si="1"/>
        <v>2306.0234283457935</v>
      </c>
      <c r="E68" s="126">
        <f t="shared" si="0"/>
        <v>159115.61655585957</v>
      </c>
      <c r="F68" s="123"/>
      <c r="G68" s="123"/>
    </row>
    <row r="69" spans="2:7" x14ac:dyDescent="0.3">
      <c r="B69" s="114">
        <v>52</v>
      </c>
      <c r="C69" s="45">
        <f t="shared" si="2"/>
        <v>46478</v>
      </c>
      <c r="D69" s="127">
        <f t="shared" si="1"/>
        <v>2306.0234283457935</v>
      </c>
      <c r="E69" s="126">
        <f t="shared" si="0"/>
        <v>156809.59312751377</v>
      </c>
      <c r="F69" s="123"/>
      <c r="G69" s="123"/>
    </row>
    <row r="70" spans="2:7" x14ac:dyDescent="0.3">
      <c r="B70" s="114">
        <v>53</v>
      </c>
      <c r="C70" s="45">
        <f t="shared" si="2"/>
        <v>46508</v>
      </c>
      <c r="D70" s="127">
        <f t="shared" si="1"/>
        <v>2306.0234283457935</v>
      </c>
      <c r="E70" s="126">
        <f t="shared" si="0"/>
        <v>154503.56969916797</v>
      </c>
      <c r="F70" s="123"/>
      <c r="G70" s="123"/>
    </row>
    <row r="71" spans="2:7" x14ac:dyDescent="0.3">
      <c r="B71" s="114">
        <v>54</v>
      </c>
      <c r="C71" s="45">
        <f t="shared" si="2"/>
        <v>46539</v>
      </c>
      <c r="D71" s="127">
        <f t="shared" si="1"/>
        <v>2306.0234283457935</v>
      </c>
      <c r="E71" s="126">
        <f t="shared" si="0"/>
        <v>152197.54627082217</v>
      </c>
      <c r="F71" s="123"/>
      <c r="G71" s="123"/>
    </row>
    <row r="72" spans="2:7" x14ac:dyDescent="0.3">
      <c r="B72" s="114">
        <v>55</v>
      </c>
      <c r="C72" s="45">
        <f t="shared" si="2"/>
        <v>46569</v>
      </c>
      <c r="D72" s="127">
        <f t="shared" si="1"/>
        <v>2306.0234283457935</v>
      </c>
      <c r="E72" s="126">
        <f t="shared" si="0"/>
        <v>149891.52284247638</v>
      </c>
      <c r="F72" s="123"/>
      <c r="G72" s="123"/>
    </row>
    <row r="73" spans="2:7" x14ac:dyDescent="0.3">
      <c r="B73" s="114">
        <v>56</v>
      </c>
      <c r="C73" s="45">
        <f t="shared" si="2"/>
        <v>46600</v>
      </c>
      <c r="D73" s="127">
        <f t="shared" si="1"/>
        <v>2306.0234283457935</v>
      </c>
      <c r="E73" s="126">
        <f t="shared" si="0"/>
        <v>147585.49941413058</v>
      </c>
      <c r="F73" s="123"/>
      <c r="G73" s="123"/>
    </row>
    <row r="74" spans="2:7" x14ac:dyDescent="0.3">
      <c r="B74" s="114">
        <v>57</v>
      </c>
      <c r="C74" s="45">
        <f t="shared" si="2"/>
        <v>46631</v>
      </c>
      <c r="D74" s="127">
        <f t="shared" si="1"/>
        <v>2306.0234283457935</v>
      </c>
      <c r="E74" s="126">
        <f t="shared" si="0"/>
        <v>145279.47598578478</v>
      </c>
      <c r="F74" s="123"/>
      <c r="G74" s="123"/>
    </row>
    <row r="75" spans="2:7" x14ac:dyDescent="0.3">
      <c r="B75" s="114">
        <v>58</v>
      </c>
      <c r="C75" s="45">
        <f t="shared" si="2"/>
        <v>46661</v>
      </c>
      <c r="D75" s="127">
        <f t="shared" si="1"/>
        <v>2306.0234283457935</v>
      </c>
      <c r="E75" s="126">
        <f t="shared" si="0"/>
        <v>142973.45255743898</v>
      </c>
      <c r="F75" s="123"/>
      <c r="G75" s="123"/>
    </row>
    <row r="76" spans="2:7" x14ac:dyDescent="0.3">
      <c r="B76" s="114">
        <v>59</v>
      </c>
      <c r="C76" s="45">
        <f t="shared" si="2"/>
        <v>46692</v>
      </c>
      <c r="D76" s="127">
        <f t="shared" si="1"/>
        <v>2306.0234283457935</v>
      </c>
      <c r="E76" s="126">
        <f t="shared" si="0"/>
        <v>140667.42912909319</v>
      </c>
      <c r="F76" s="123"/>
      <c r="G76" s="123"/>
    </row>
    <row r="77" spans="2:7" x14ac:dyDescent="0.3">
      <c r="B77" s="114">
        <v>60</v>
      </c>
      <c r="C77" s="45">
        <f t="shared" si="2"/>
        <v>46722</v>
      </c>
      <c r="D77" s="127">
        <f t="shared" si="1"/>
        <v>2306.0234283457935</v>
      </c>
      <c r="E77" s="126">
        <f t="shared" si="0"/>
        <v>138361.40570074739</v>
      </c>
      <c r="F77" s="123"/>
      <c r="G77" s="123"/>
    </row>
    <row r="78" spans="2:7" x14ac:dyDescent="0.3">
      <c r="B78" s="114">
        <v>61</v>
      </c>
      <c r="C78" s="45">
        <f t="shared" si="2"/>
        <v>46753</v>
      </c>
      <c r="D78" s="127">
        <f t="shared" si="1"/>
        <v>2306.0234283457935</v>
      </c>
      <c r="E78" s="126">
        <f t="shared" si="0"/>
        <v>136055.38227240159</v>
      </c>
      <c r="F78" s="123"/>
      <c r="G78" s="123"/>
    </row>
    <row r="79" spans="2:7" x14ac:dyDescent="0.3">
      <c r="B79" s="114">
        <v>62</v>
      </c>
      <c r="C79" s="45">
        <f t="shared" si="2"/>
        <v>46784</v>
      </c>
      <c r="D79" s="127">
        <f t="shared" si="1"/>
        <v>2306.0234283457935</v>
      </c>
      <c r="E79" s="126">
        <f t="shared" si="0"/>
        <v>133749.35884405579</v>
      </c>
      <c r="F79" s="123"/>
      <c r="G79" s="123"/>
    </row>
    <row r="80" spans="2:7" x14ac:dyDescent="0.3">
      <c r="B80" s="114">
        <v>63</v>
      </c>
      <c r="C80" s="45">
        <f t="shared" si="2"/>
        <v>46813</v>
      </c>
      <c r="D80" s="127">
        <f t="shared" si="1"/>
        <v>2306.0234283457935</v>
      </c>
      <c r="E80" s="126">
        <f t="shared" si="0"/>
        <v>131443.33541571</v>
      </c>
      <c r="F80" s="123"/>
      <c r="G80" s="123"/>
    </row>
    <row r="81" spans="2:7" x14ac:dyDescent="0.3">
      <c r="B81" s="114">
        <v>64</v>
      </c>
      <c r="C81" s="45">
        <f t="shared" si="2"/>
        <v>46844</v>
      </c>
      <c r="D81" s="127">
        <f t="shared" si="1"/>
        <v>2306.0234283457935</v>
      </c>
      <c r="E81" s="126">
        <f t="shared" si="0"/>
        <v>129137.3119873642</v>
      </c>
      <c r="F81" s="123"/>
      <c r="G81" s="123"/>
    </row>
    <row r="82" spans="2:7" x14ac:dyDescent="0.3">
      <c r="B82" s="114">
        <v>65</v>
      </c>
      <c r="C82" s="45">
        <f t="shared" si="2"/>
        <v>46874</v>
      </c>
      <c r="D82" s="127">
        <f t="shared" si="1"/>
        <v>2306.0234283457935</v>
      </c>
      <c r="E82" s="126">
        <f t="shared" ref="E82:E137" si="3">+E81-D82</f>
        <v>126831.2885590184</v>
      </c>
      <c r="F82" s="123"/>
      <c r="G82" s="123"/>
    </row>
    <row r="83" spans="2:7" x14ac:dyDescent="0.3">
      <c r="B83" s="114">
        <v>66</v>
      </c>
      <c r="C83" s="45">
        <f t="shared" si="2"/>
        <v>46905</v>
      </c>
      <c r="D83" s="127">
        <f t="shared" ref="D83:D136" si="4">+$D$11</f>
        <v>2306.0234283457935</v>
      </c>
      <c r="E83" s="126">
        <f t="shared" si="3"/>
        <v>124525.2651306726</v>
      </c>
      <c r="F83" s="123"/>
      <c r="G83" s="123"/>
    </row>
    <row r="84" spans="2:7" x14ac:dyDescent="0.3">
      <c r="B84" s="114">
        <v>67</v>
      </c>
      <c r="C84" s="45">
        <f t="shared" ref="C84:C137" si="5">DATE(YEAR(C83),MONTH(C83)+$D$14,DAY(C83))</f>
        <v>46935</v>
      </c>
      <c r="D84" s="127">
        <f t="shared" si="4"/>
        <v>2306.0234283457935</v>
      </c>
      <c r="E84" s="126">
        <f t="shared" si="3"/>
        <v>122219.24170232681</v>
      </c>
      <c r="F84" s="123"/>
      <c r="G84" s="123"/>
    </row>
    <row r="85" spans="2:7" x14ac:dyDescent="0.3">
      <c r="B85" s="114">
        <v>68</v>
      </c>
      <c r="C85" s="45">
        <f t="shared" si="5"/>
        <v>46966</v>
      </c>
      <c r="D85" s="127">
        <f t="shared" si="4"/>
        <v>2306.0234283457935</v>
      </c>
      <c r="E85" s="126">
        <f t="shared" si="3"/>
        <v>119913.21827398101</v>
      </c>
      <c r="F85" s="123"/>
      <c r="G85" s="123"/>
    </row>
    <row r="86" spans="2:7" x14ac:dyDescent="0.3">
      <c r="B86" s="114">
        <v>69</v>
      </c>
      <c r="C86" s="45">
        <f t="shared" si="5"/>
        <v>46997</v>
      </c>
      <c r="D86" s="127">
        <f t="shared" si="4"/>
        <v>2306.0234283457935</v>
      </c>
      <c r="E86" s="126">
        <f t="shared" si="3"/>
        <v>117607.19484563521</v>
      </c>
      <c r="F86" s="123"/>
      <c r="G86" s="123"/>
    </row>
    <row r="87" spans="2:7" x14ac:dyDescent="0.3">
      <c r="B87" s="114">
        <v>70</v>
      </c>
      <c r="C87" s="45">
        <f t="shared" si="5"/>
        <v>47027</v>
      </c>
      <c r="D87" s="127">
        <f t="shared" si="4"/>
        <v>2306.0234283457935</v>
      </c>
      <c r="E87" s="126">
        <f t="shared" si="3"/>
        <v>115301.17141728941</v>
      </c>
      <c r="F87" s="123"/>
      <c r="G87" s="123"/>
    </row>
    <row r="88" spans="2:7" x14ac:dyDescent="0.3">
      <c r="B88" s="114">
        <v>71</v>
      </c>
      <c r="C88" s="45">
        <f t="shared" si="5"/>
        <v>47058</v>
      </c>
      <c r="D88" s="127">
        <f t="shared" si="4"/>
        <v>2306.0234283457935</v>
      </c>
      <c r="E88" s="126">
        <f t="shared" si="3"/>
        <v>112995.14798894362</v>
      </c>
      <c r="F88" s="123"/>
      <c r="G88" s="123"/>
    </row>
    <row r="89" spans="2:7" x14ac:dyDescent="0.3">
      <c r="B89" s="114">
        <v>72</v>
      </c>
      <c r="C89" s="45">
        <f t="shared" si="5"/>
        <v>47088</v>
      </c>
      <c r="D89" s="127">
        <f t="shared" si="4"/>
        <v>2306.0234283457935</v>
      </c>
      <c r="E89" s="126">
        <f t="shared" si="3"/>
        <v>110689.12456059782</v>
      </c>
      <c r="F89" s="123"/>
      <c r="G89" s="123"/>
    </row>
    <row r="90" spans="2:7" x14ac:dyDescent="0.3">
      <c r="B90" s="114">
        <v>73</v>
      </c>
      <c r="C90" s="45">
        <f t="shared" si="5"/>
        <v>47119</v>
      </c>
      <c r="D90" s="127">
        <f t="shared" si="4"/>
        <v>2306.0234283457935</v>
      </c>
      <c r="E90" s="126">
        <f t="shared" si="3"/>
        <v>108383.10113225202</v>
      </c>
      <c r="F90" s="123"/>
      <c r="G90" s="123"/>
    </row>
    <row r="91" spans="2:7" x14ac:dyDescent="0.3">
      <c r="B91" s="114">
        <v>74</v>
      </c>
      <c r="C91" s="45">
        <f t="shared" si="5"/>
        <v>47150</v>
      </c>
      <c r="D91" s="127">
        <f t="shared" si="4"/>
        <v>2306.0234283457935</v>
      </c>
      <c r="E91" s="126">
        <f t="shared" si="3"/>
        <v>106077.07770390622</v>
      </c>
      <c r="F91" s="123"/>
      <c r="G91" s="123"/>
    </row>
    <row r="92" spans="2:7" x14ac:dyDescent="0.3">
      <c r="B92" s="114">
        <v>75</v>
      </c>
      <c r="C92" s="45">
        <f t="shared" si="5"/>
        <v>47178</v>
      </c>
      <c r="D92" s="127">
        <f t="shared" si="4"/>
        <v>2306.0234283457935</v>
      </c>
      <c r="E92" s="126">
        <f t="shared" si="3"/>
        <v>103771.05427556043</v>
      </c>
      <c r="F92" s="123"/>
      <c r="G92" s="123"/>
    </row>
    <row r="93" spans="2:7" x14ac:dyDescent="0.3">
      <c r="B93" s="114">
        <v>76</v>
      </c>
      <c r="C93" s="45">
        <f t="shared" si="5"/>
        <v>47209</v>
      </c>
      <c r="D93" s="127">
        <f t="shared" si="4"/>
        <v>2306.0234283457935</v>
      </c>
      <c r="E93" s="126">
        <f t="shared" si="3"/>
        <v>101465.03084721463</v>
      </c>
      <c r="F93" s="123"/>
      <c r="G93" s="123"/>
    </row>
    <row r="94" spans="2:7" x14ac:dyDescent="0.3">
      <c r="B94" s="114">
        <v>77</v>
      </c>
      <c r="C94" s="45">
        <f t="shared" si="5"/>
        <v>47239</v>
      </c>
      <c r="D94" s="127">
        <f t="shared" si="4"/>
        <v>2306.0234283457935</v>
      </c>
      <c r="E94" s="126">
        <f t="shared" si="3"/>
        <v>99159.00741886883</v>
      </c>
      <c r="F94" s="123"/>
      <c r="G94" s="123"/>
    </row>
    <row r="95" spans="2:7" x14ac:dyDescent="0.3">
      <c r="B95" s="114">
        <v>78</v>
      </c>
      <c r="C95" s="45">
        <f t="shared" si="5"/>
        <v>47270</v>
      </c>
      <c r="D95" s="127">
        <f t="shared" si="4"/>
        <v>2306.0234283457935</v>
      </c>
      <c r="E95" s="126">
        <f t="shared" si="3"/>
        <v>96852.983990523033</v>
      </c>
      <c r="F95" s="123"/>
      <c r="G95" s="123"/>
    </row>
    <row r="96" spans="2:7" x14ac:dyDescent="0.3">
      <c r="B96" s="114">
        <v>79</v>
      </c>
      <c r="C96" s="45">
        <f t="shared" si="5"/>
        <v>47300</v>
      </c>
      <c r="D96" s="127">
        <f t="shared" si="4"/>
        <v>2306.0234283457935</v>
      </c>
      <c r="E96" s="126">
        <f t="shared" si="3"/>
        <v>94546.960562177235</v>
      </c>
      <c r="F96" s="123"/>
      <c r="G96" s="123"/>
    </row>
    <row r="97" spans="2:7" x14ac:dyDescent="0.3">
      <c r="B97" s="114">
        <v>80</v>
      </c>
      <c r="C97" s="45">
        <f t="shared" si="5"/>
        <v>47331</v>
      </c>
      <c r="D97" s="127">
        <f t="shared" si="4"/>
        <v>2306.0234283457935</v>
      </c>
      <c r="E97" s="126">
        <f t="shared" si="3"/>
        <v>92240.937133831438</v>
      </c>
      <c r="F97" s="123"/>
      <c r="G97" s="123"/>
    </row>
    <row r="98" spans="2:7" x14ac:dyDescent="0.3">
      <c r="B98" s="114">
        <v>81</v>
      </c>
      <c r="C98" s="45">
        <f t="shared" si="5"/>
        <v>47362</v>
      </c>
      <c r="D98" s="127">
        <f t="shared" si="4"/>
        <v>2306.0234283457935</v>
      </c>
      <c r="E98" s="126">
        <f t="shared" si="3"/>
        <v>89934.91370548564</v>
      </c>
      <c r="F98" s="123"/>
      <c r="G98" s="123"/>
    </row>
    <row r="99" spans="2:7" x14ac:dyDescent="0.3">
      <c r="B99" s="114">
        <v>82</v>
      </c>
      <c r="C99" s="45">
        <f t="shared" si="5"/>
        <v>47392</v>
      </c>
      <c r="D99" s="127">
        <f t="shared" si="4"/>
        <v>2306.0234283457935</v>
      </c>
      <c r="E99" s="126">
        <f t="shared" si="3"/>
        <v>87628.890277139843</v>
      </c>
      <c r="F99" s="123"/>
      <c r="G99" s="123"/>
    </row>
    <row r="100" spans="2:7" x14ac:dyDescent="0.3">
      <c r="B100" s="114">
        <v>83</v>
      </c>
      <c r="C100" s="45">
        <f t="shared" si="5"/>
        <v>47423</v>
      </c>
      <c r="D100" s="127">
        <f t="shared" si="4"/>
        <v>2306.0234283457935</v>
      </c>
      <c r="E100" s="126">
        <f t="shared" si="3"/>
        <v>85322.866848794045</v>
      </c>
      <c r="F100" s="123"/>
      <c r="G100" s="123"/>
    </row>
    <row r="101" spans="2:7" x14ac:dyDescent="0.3">
      <c r="B101" s="114">
        <v>84</v>
      </c>
      <c r="C101" s="45">
        <f t="shared" si="5"/>
        <v>47453</v>
      </c>
      <c r="D101" s="127">
        <f t="shared" si="4"/>
        <v>2306.0234283457935</v>
      </c>
      <c r="E101" s="126">
        <f t="shared" si="3"/>
        <v>83016.843420448247</v>
      </c>
      <c r="F101" s="123"/>
      <c r="G101" s="123"/>
    </row>
    <row r="102" spans="2:7" x14ac:dyDescent="0.3">
      <c r="B102" s="114">
        <v>85</v>
      </c>
      <c r="C102" s="45">
        <f t="shared" si="5"/>
        <v>47484</v>
      </c>
      <c r="D102" s="127">
        <f t="shared" si="4"/>
        <v>2306.0234283457935</v>
      </c>
      <c r="E102" s="126">
        <f t="shared" si="3"/>
        <v>80710.81999210245</v>
      </c>
      <c r="F102" s="123"/>
      <c r="G102" s="123"/>
    </row>
    <row r="103" spans="2:7" x14ac:dyDescent="0.3">
      <c r="B103" s="114">
        <v>86</v>
      </c>
      <c r="C103" s="45">
        <f t="shared" si="5"/>
        <v>47515</v>
      </c>
      <c r="D103" s="127">
        <f t="shared" si="4"/>
        <v>2306.0234283457935</v>
      </c>
      <c r="E103" s="126">
        <f t="shared" si="3"/>
        <v>78404.796563756652</v>
      </c>
      <c r="F103" s="123"/>
      <c r="G103" s="123"/>
    </row>
    <row r="104" spans="2:7" x14ac:dyDescent="0.3">
      <c r="B104" s="114">
        <v>87</v>
      </c>
      <c r="C104" s="45">
        <f t="shared" si="5"/>
        <v>47543</v>
      </c>
      <c r="D104" s="127">
        <f t="shared" si="4"/>
        <v>2306.0234283457935</v>
      </c>
      <c r="E104" s="126">
        <f t="shared" si="3"/>
        <v>76098.773135410855</v>
      </c>
      <c r="F104" s="123"/>
      <c r="G104" s="123"/>
    </row>
    <row r="105" spans="2:7" x14ac:dyDescent="0.3">
      <c r="B105" s="114">
        <v>88</v>
      </c>
      <c r="C105" s="45">
        <f t="shared" si="5"/>
        <v>47574</v>
      </c>
      <c r="D105" s="127">
        <f t="shared" si="4"/>
        <v>2306.0234283457935</v>
      </c>
      <c r="E105" s="126">
        <f t="shared" si="3"/>
        <v>73792.749707065057</v>
      </c>
      <c r="F105" s="123"/>
      <c r="G105" s="123"/>
    </row>
    <row r="106" spans="2:7" x14ac:dyDescent="0.3">
      <c r="B106" s="114">
        <v>89</v>
      </c>
      <c r="C106" s="45">
        <f t="shared" si="5"/>
        <v>47604</v>
      </c>
      <c r="D106" s="127">
        <f t="shared" si="4"/>
        <v>2306.0234283457935</v>
      </c>
      <c r="E106" s="126">
        <f t="shared" si="3"/>
        <v>71486.726278719259</v>
      </c>
      <c r="F106" s="123"/>
      <c r="G106" s="123"/>
    </row>
    <row r="107" spans="2:7" x14ac:dyDescent="0.3">
      <c r="B107" s="114">
        <v>90</v>
      </c>
      <c r="C107" s="45">
        <f t="shared" si="5"/>
        <v>47635</v>
      </c>
      <c r="D107" s="127">
        <f t="shared" si="4"/>
        <v>2306.0234283457935</v>
      </c>
      <c r="E107" s="126">
        <f t="shared" si="3"/>
        <v>69180.702850373462</v>
      </c>
      <c r="F107" s="123"/>
      <c r="G107" s="123"/>
    </row>
    <row r="108" spans="2:7" x14ac:dyDescent="0.3">
      <c r="B108" s="114">
        <v>91</v>
      </c>
      <c r="C108" s="45">
        <f t="shared" si="5"/>
        <v>47665</v>
      </c>
      <c r="D108" s="127">
        <f t="shared" si="4"/>
        <v>2306.0234283457935</v>
      </c>
      <c r="E108" s="126">
        <f t="shared" si="3"/>
        <v>66874.679422027664</v>
      </c>
      <c r="F108" s="123"/>
      <c r="G108" s="123"/>
    </row>
    <row r="109" spans="2:7" x14ac:dyDescent="0.3">
      <c r="B109" s="114">
        <v>92</v>
      </c>
      <c r="C109" s="45">
        <f t="shared" si="5"/>
        <v>47696</v>
      </c>
      <c r="D109" s="127">
        <f t="shared" si="4"/>
        <v>2306.0234283457935</v>
      </c>
      <c r="E109" s="126">
        <f t="shared" si="3"/>
        <v>64568.655993681874</v>
      </c>
      <c r="F109" s="123"/>
      <c r="G109" s="123"/>
    </row>
    <row r="110" spans="2:7" x14ac:dyDescent="0.3">
      <c r="B110" s="114">
        <v>93</v>
      </c>
      <c r="C110" s="45">
        <f t="shared" si="5"/>
        <v>47727</v>
      </c>
      <c r="D110" s="127">
        <f t="shared" si="4"/>
        <v>2306.0234283457935</v>
      </c>
      <c r="E110" s="126">
        <f t="shared" si="3"/>
        <v>62262.632565336084</v>
      </c>
      <c r="F110" s="123"/>
      <c r="G110" s="123"/>
    </row>
    <row r="111" spans="2:7" x14ac:dyDescent="0.3">
      <c r="B111" s="114">
        <v>94</v>
      </c>
      <c r="C111" s="45">
        <f t="shared" si="5"/>
        <v>47757</v>
      </c>
      <c r="D111" s="127">
        <f t="shared" si="4"/>
        <v>2306.0234283457935</v>
      </c>
      <c r="E111" s="126">
        <f t="shared" si="3"/>
        <v>59956.609136990293</v>
      </c>
      <c r="F111" s="123"/>
      <c r="G111" s="123"/>
    </row>
    <row r="112" spans="2:7" x14ac:dyDescent="0.3">
      <c r="B112" s="114">
        <v>95</v>
      </c>
      <c r="C112" s="45">
        <f t="shared" si="5"/>
        <v>47788</v>
      </c>
      <c r="D112" s="127">
        <f t="shared" si="4"/>
        <v>2306.0234283457935</v>
      </c>
      <c r="E112" s="126">
        <f t="shared" si="3"/>
        <v>57650.585708644503</v>
      </c>
      <c r="F112" s="123"/>
      <c r="G112" s="123"/>
    </row>
    <row r="113" spans="2:7" x14ac:dyDescent="0.3">
      <c r="B113" s="114">
        <v>96</v>
      </c>
      <c r="C113" s="45">
        <f t="shared" si="5"/>
        <v>47818</v>
      </c>
      <c r="D113" s="127">
        <f t="shared" si="4"/>
        <v>2306.0234283457935</v>
      </c>
      <c r="E113" s="126">
        <f t="shared" si="3"/>
        <v>55344.562280298713</v>
      </c>
      <c r="F113" s="123"/>
      <c r="G113" s="123"/>
    </row>
    <row r="114" spans="2:7" x14ac:dyDescent="0.3">
      <c r="B114" s="114">
        <v>97</v>
      </c>
      <c r="C114" s="45">
        <f t="shared" si="5"/>
        <v>47849</v>
      </c>
      <c r="D114" s="127">
        <f t="shared" si="4"/>
        <v>2306.0234283457935</v>
      </c>
      <c r="E114" s="126">
        <f t="shared" si="3"/>
        <v>53038.538851952922</v>
      </c>
      <c r="F114" s="123"/>
      <c r="G114" s="123"/>
    </row>
    <row r="115" spans="2:7" x14ac:dyDescent="0.3">
      <c r="B115" s="114">
        <v>98</v>
      </c>
      <c r="C115" s="45">
        <f t="shared" si="5"/>
        <v>47880</v>
      </c>
      <c r="D115" s="127">
        <f t="shared" si="4"/>
        <v>2306.0234283457935</v>
      </c>
      <c r="E115" s="126">
        <f t="shared" si="3"/>
        <v>50732.515423607132</v>
      </c>
      <c r="F115" s="123"/>
      <c r="G115" s="123"/>
    </row>
    <row r="116" spans="2:7" x14ac:dyDescent="0.3">
      <c r="B116" s="114">
        <v>99</v>
      </c>
      <c r="C116" s="45">
        <f t="shared" si="5"/>
        <v>47908</v>
      </c>
      <c r="D116" s="127">
        <f t="shared" si="4"/>
        <v>2306.0234283457935</v>
      </c>
      <c r="E116" s="126">
        <f t="shared" si="3"/>
        <v>48426.491995261342</v>
      </c>
      <c r="F116" s="123"/>
      <c r="G116" s="123"/>
    </row>
    <row r="117" spans="2:7" x14ac:dyDescent="0.3">
      <c r="B117" s="114">
        <v>100</v>
      </c>
      <c r="C117" s="45">
        <f t="shared" si="5"/>
        <v>47939</v>
      </c>
      <c r="D117" s="127">
        <f t="shared" si="4"/>
        <v>2306.0234283457935</v>
      </c>
      <c r="E117" s="126">
        <f t="shared" si="3"/>
        <v>46120.468566915551</v>
      </c>
      <c r="F117" s="123"/>
      <c r="G117" s="123"/>
    </row>
    <row r="118" spans="2:7" x14ac:dyDescent="0.3">
      <c r="B118" s="114">
        <v>101</v>
      </c>
      <c r="C118" s="45">
        <f t="shared" si="5"/>
        <v>47969</v>
      </c>
      <c r="D118" s="127">
        <f t="shared" si="4"/>
        <v>2306.0234283457935</v>
      </c>
      <c r="E118" s="126">
        <f t="shared" si="3"/>
        <v>43814.445138569761</v>
      </c>
      <c r="F118" s="123"/>
      <c r="G118" s="123"/>
    </row>
    <row r="119" spans="2:7" x14ac:dyDescent="0.3">
      <c r="B119" s="114">
        <v>102</v>
      </c>
      <c r="C119" s="45">
        <f t="shared" si="5"/>
        <v>48000</v>
      </c>
      <c r="D119" s="127">
        <f t="shared" si="4"/>
        <v>2306.0234283457935</v>
      </c>
      <c r="E119" s="126">
        <f t="shared" si="3"/>
        <v>41508.421710223971</v>
      </c>
      <c r="F119" s="123"/>
      <c r="G119" s="123"/>
    </row>
    <row r="120" spans="2:7" x14ac:dyDescent="0.3">
      <c r="B120" s="114">
        <v>103</v>
      </c>
      <c r="C120" s="45">
        <f t="shared" si="5"/>
        <v>48030</v>
      </c>
      <c r="D120" s="127">
        <f t="shared" si="4"/>
        <v>2306.0234283457935</v>
      </c>
      <c r="E120" s="126">
        <f t="shared" si="3"/>
        <v>39202.398281878181</v>
      </c>
      <c r="F120" s="123"/>
      <c r="G120" s="123"/>
    </row>
    <row r="121" spans="2:7" x14ac:dyDescent="0.3">
      <c r="B121" s="114">
        <v>104</v>
      </c>
      <c r="C121" s="45">
        <f t="shared" si="5"/>
        <v>48061</v>
      </c>
      <c r="D121" s="127">
        <f t="shared" si="4"/>
        <v>2306.0234283457935</v>
      </c>
      <c r="E121" s="126">
        <f t="shared" si="3"/>
        <v>36896.37485353239</v>
      </c>
      <c r="F121" s="123"/>
      <c r="G121" s="123"/>
    </row>
    <row r="122" spans="2:7" x14ac:dyDescent="0.3">
      <c r="B122" s="114">
        <v>105</v>
      </c>
      <c r="C122" s="45">
        <f t="shared" si="5"/>
        <v>48092</v>
      </c>
      <c r="D122" s="127">
        <f t="shared" si="4"/>
        <v>2306.0234283457935</v>
      </c>
      <c r="E122" s="126">
        <f t="shared" si="3"/>
        <v>34590.3514251866</v>
      </c>
      <c r="F122" s="123"/>
      <c r="G122" s="123"/>
    </row>
    <row r="123" spans="2:7" x14ac:dyDescent="0.3">
      <c r="B123" s="114">
        <v>106</v>
      </c>
      <c r="C123" s="45">
        <f t="shared" si="5"/>
        <v>48122</v>
      </c>
      <c r="D123" s="127">
        <f t="shared" si="4"/>
        <v>2306.0234283457935</v>
      </c>
      <c r="E123" s="126">
        <f t="shared" si="3"/>
        <v>32284.327996840806</v>
      </c>
      <c r="F123" s="123"/>
      <c r="G123" s="123"/>
    </row>
    <row r="124" spans="2:7" x14ac:dyDescent="0.3">
      <c r="B124" s="114">
        <v>107</v>
      </c>
      <c r="C124" s="45">
        <f t="shared" si="5"/>
        <v>48153</v>
      </c>
      <c r="D124" s="127">
        <f t="shared" si="4"/>
        <v>2306.0234283457935</v>
      </c>
      <c r="E124" s="126">
        <f t="shared" si="3"/>
        <v>29978.304568495012</v>
      </c>
      <c r="F124" s="123"/>
      <c r="G124" s="123"/>
    </row>
    <row r="125" spans="2:7" x14ac:dyDescent="0.3">
      <c r="B125" s="114">
        <v>108</v>
      </c>
      <c r="C125" s="45">
        <f t="shared" si="5"/>
        <v>48183</v>
      </c>
      <c r="D125" s="127">
        <f t="shared" si="4"/>
        <v>2306.0234283457935</v>
      </c>
      <c r="E125" s="126">
        <f t="shared" si="3"/>
        <v>27672.281140149218</v>
      </c>
      <c r="F125" s="123"/>
      <c r="G125" s="123"/>
    </row>
    <row r="126" spans="2:7" x14ac:dyDescent="0.3">
      <c r="B126" s="114">
        <v>109</v>
      </c>
      <c r="C126" s="45">
        <f t="shared" si="5"/>
        <v>48214</v>
      </c>
      <c r="D126" s="127">
        <f t="shared" si="4"/>
        <v>2306.0234283457935</v>
      </c>
      <c r="E126" s="126">
        <f t="shared" si="3"/>
        <v>25366.257711803424</v>
      </c>
      <c r="F126" s="123"/>
      <c r="G126" s="123"/>
    </row>
    <row r="127" spans="2:7" x14ac:dyDescent="0.3">
      <c r="B127" s="114">
        <v>110</v>
      </c>
      <c r="C127" s="45">
        <f t="shared" si="5"/>
        <v>48245</v>
      </c>
      <c r="D127" s="127">
        <f t="shared" si="4"/>
        <v>2306.0234283457935</v>
      </c>
      <c r="E127" s="126">
        <f t="shared" si="3"/>
        <v>23060.23428345763</v>
      </c>
      <c r="F127" s="123"/>
      <c r="G127" s="123"/>
    </row>
    <row r="128" spans="2:7" x14ac:dyDescent="0.3">
      <c r="B128" s="114">
        <v>111</v>
      </c>
      <c r="C128" s="45">
        <f t="shared" si="5"/>
        <v>48274</v>
      </c>
      <c r="D128" s="127">
        <f t="shared" si="4"/>
        <v>2306.0234283457935</v>
      </c>
      <c r="E128" s="126">
        <f t="shared" si="3"/>
        <v>20754.210855111836</v>
      </c>
      <c r="F128" s="123"/>
      <c r="G128" s="123"/>
    </row>
    <row r="129" spans="2:7" x14ac:dyDescent="0.3">
      <c r="B129" s="114">
        <v>112</v>
      </c>
      <c r="C129" s="45">
        <f t="shared" si="5"/>
        <v>48305</v>
      </c>
      <c r="D129" s="127">
        <f t="shared" si="4"/>
        <v>2306.0234283457935</v>
      </c>
      <c r="E129" s="126">
        <f t="shared" si="3"/>
        <v>18448.187426766042</v>
      </c>
      <c r="F129" s="123"/>
      <c r="G129" s="123"/>
    </row>
    <row r="130" spans="2:7" x14ac:dyDescent="0.3">
      <c r="B130" s="114">
        <v>113</v>
      </c>
      <c r="C130" s="45">
        <f t="shared" si="5"/>
        <v>48335</v>
      </c>
      <c r="D130" s="127">
        <f t="shared" si="4"/>
        <v>2306.0234283457935</v>
      </c>
      <c r="E130" s="126">
        <f t="shared" si="3"/>
        <v>16142.163998420248</v>
      </c>
      <c r="F130" s="123"/>
      <c r="G130" s="123"/>
    </row>
    <row r="131" spans="2:7" x14ac:dyDescent="0.3">
      <c r="B131" s="114">
        <v>114</v>
      </c>
      <c r="C131" s="45">
        <f t="shared" si="5"/>
        <v>48366</v>
      </c>
      <c r="D131" s="127">
        <f t="shared" si="4"/>
        <v>2306.0234283457935</v>
      </c>
      <c r="E131" s="126">
        <f t="shared" si="3"/>
        <v>13836.140570074454</v>
      </c>
      <c r="F131" s="123"/>
      <c r="G131" s="123"/>
    </row>
    <row r="132" spans="2:7" x14ac:dyDescent="0.3">
      <c r="B132" s="114">
        <v>115</v>
      </c>
      <c r="C132" s="45">
        <f t="shared" si="5"/>
        <v>48396</v>
      </c>
      <c r="D132" s="127">
        <f t="shared" si="4"/>
        <v>2306.0234283457935</v>
      </c>
      <c r="E132" s="126">
        <f t="shared" si="3"/>
        <v>11530.11714172866</v>
      </c>
      <c r="F132" s="123"/>
      <c r="G132" s="123"/>
    </row>
    <row r="133" spans="2:7" x14ac:dyDescent="0.3">
      <c r="B133" s="114">
        <v>116</v>
      </c>
      <c r="C133" s="45">
        <f t="shared" si="5"/>
        <v>48427</v>
      </c>
      <c r="D133" s="127">
        <f t="shared" si="4"/>
        <v>2306.0234283457935</v>
      </c>
      <c r="E133" s="126">
        <f t="shared" si="3"/>
        <v>9224.0937133828666</v>
      </c>
      <c r="F133" s="123"/>
      <c r="G133" s="123"/>
    </row>
    <row r="134" spans="2:7" x14ac:dyDescent="0.3">
      <c r="B134" s="114">
        <v>117</v>
      </c>
      <c r="C134" s="45">
        <f t="shared" si="5"/>
        <v>48458</v>
      </c>
      <c r="D134" s="127">
        <f t="shared" si="4"/>
        <v>2306.0234283457935</v>
      </c>
      <c r="E134" s="126">
        <f t="shared" si="3"/>
        <v>6918.0702850370726</v>
      </c>
      <c r="F134" s="123"/>
      <c r="G134" s="123"/>
    </row>
    <row r="135" spans="2:7" x14ac:dyDescent="0.3">
      <c r="B135" s="114">
        <v>118</v>
      </c>
      <c r="C135" s="45">
        <f t="shared" si="5"/>
        <v>48488</v>
      </c>
      <c r="D135" s="127">
        <f t="shared" si="4"/>
        <v>2306.0234283457935</v>
      </c>
      <c r="E135" s="126">
        <f t="shared" si="3"/>
        <v>4612.0468566912787</v>
      </c>
      <c r="F135" s="123"/>
      <c r="G135" s="123"/>
    </row>
    <row r="136" spans="2:7" x14ac:dyDescent="0.3">
      <c r="B136" s="114">
        <v>119</v>
      </c>
      <c r="C136" s="45">
        <f t="shared" si="5"/>
        <v>48519</v>
      </c>
      <c r="D136" s="127">
        <f t="shared" si="4"/>
        <v>2306.0234283457935</v>
      </c>
      <c r="E136" s="126">
        <f t="shared" si="3"/>
        <v>2306.0234283454852</v>
      </c>
      <c r="F136" s="123"/>
      <c r="G136" s="123"/>
    </row>
    <row r="137" spans="2:7" x14ac:dyDescent="0.3">
      <c r="B137" s="114">
        <v>120</v>
      </c>
      <c r="C137" s="45">
        <f t="shared" si="5"/>
        <v>48549</v>
      </c>
      <c r="D137" s="127">
        <f>+$D$90</f>
        <v>2306.0234283457935</v>
      </c>
      <c r="E137" s="126">
        <f t="shared" si="3"/>
        <v>-3.0831870390102267E-10</v>
      </c>
      <c r="F137" s="123"/>
      <c r="G137" s="123"/>
    </row>
    <row r="138" spans="2:7" x14ac:dyDescent="0.3">
      <c r="B138" s="114"/>
      <c r="D138" s="123"/>
      <c r="E138" s="128"/>
      <c r="F138" s="123"/>
      <c r="G138" s="123"/>
    </row>
    <row r="139" spans="2:7" x14ac:dyDescent="0.3">
      <c r="B139" s="129"/>
      <c r="C139" s="130" t="s">
        <v>15</v>
      </c>
      <c r="D139" s="131">
        <f>SUM(D18:D138)</f>
        <v>276722.81140149554</v>
      </c>
      <c r="E139" s="132"/>
      <c r="F139" s="123"/>
      <c r="G139" s="123"/>
    </row>
  </sheetData>
  <pageMargins left="0.7" right="0.7" top="0.28000000000000003" bottom="0.32" header="0.17" footer="0.17"/>
  <pageSetup scale="37" orientation="portrait" r:id="rId1"/>
  <headerFooter>
    <oddFooter>&amp;R&amp;Z&amp;F - &amp;A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80"/>
  <sheetViews>
    <sheetView zoomScale="80" zoomScaleNormal="80" workbookViewId="0">
      <pane xSplit="1" ySplit="4" topLeftCell="B5" activePane="bottomRight" state="frozen"/>
      <selection pane="topRight" activeCell="B1" sqref="B1"/>
      <selection pane="bottomLeft" activeCell="A5" sqref="A5"/>
      <selection pane="bottomRight" activeCell="E63" sqref="E63"/>
    </sheetView>
  </sheetViews>
  <sheetFormatPr defaultColWidth="9" defaultRowHeight="15.6" x14ac:dyDescent="0.3"/>
  <cols>
    <col min="1" max="1" width="12.109375" style="134" customWidth="1"/>
    <col min="2" max="2" width="6.109375" style="134" customWidth="1"/>
    <col min="3" max="3" width="5.5546875" style="133" customWidth="1"/>
    <col min="4" max="4" width="45.109375" style="133" customWidth="1"/>
    <col min="5" max="6" width="14.109375" style="135" customWidth="1"/>
    <col min="7" max="7" width="4" style="133" customWidth="1"/>
    <col min="8" max="8" width="5.5546875" style="133" customWidth="1"/>
    <col min="9" max="9" width="50.44140625" style="133" customWidth="1"/>
    <col min="10" max="11" width="13.44140625" style="135" customWidth="1"/>
    <col min="12" max="12" width="4.6640625" style="133" customWidth="1"/>
    <col min="13" max="13" width="5.5546875" style="133" customWidth="1"/>
    <col min="14" max="14" width="49.88671875" style="133" customWidth="1"/>
    <col min="15" max="16" width="13.6640625" style="135" customWidth="1"/>
    <col min="17" max="16384" width="9" style="133"/>
  </cols>
  <sheetData>
    <row r="1" spans="1:17" ht="14.7" customHeight="1" x14ac:dyDescent="0.3">
      <c r="A1" s="185" t="s">
        <v>26</v>
      </c>
      <c r="B1" s="186"/>
      <c r="C1" s="186"/>
      <c r="D1" s="186"/>
      <c r="E1" s="186"/>
      <c r="F1" s="186"/>
      <c r="G1" s="186"/>
      <c r="H1" s="186"/>
      <c r="I1" s="186"/>
      <c r="J1" s="186"/>
      <c r="K1" s="186"/>
      <c r="L1" s="186"/>
      <c r="M1" s="186"/>
      <c r="N1" s="186"/>
      <c r="O1" s="186"/>
      <c r="P1" s="186"/>
    </row>
    <row r="2" spans="1:17" x14ac:dyDescent="0.3">
      <c r="A2" s="134" t="s">
        <v>96</v>
      </c>
      <c r="H2" s="136"/>
    </row>
    <row r="3" spans="1:17" ht="16.2" thickBot="1" x14ac:dyDescent="0.35">
      <c r="A3" s="133"/>
      <c r="B3" s="133"/>
      <c r="E3" s="137"/>
      <c r="F3" s="137"/>
      <c r="J3" s="137"/>
      <c r="K3" s="137"/>
      <c r="O3" s="137"/>
      <c r="P3" s="137"/>
    </row>
    <row r="4" spans="1:17" ht="15.75" customHeight="1" thickBot="1" x14ac:dyDescent="0.35">
      <c r="A4" s="138"/>
      <c r="B4" s="138"/>
      <c r="C4" s="187" t="s">
        <v>16</v>
      </c>
      <c r="D4" s="188"/>
      <c r="E4" s="188"/>
      <c r="F4" s="189"/>
      <c r="H4" s="187" t="s">
        <v>17</v>
      </c>
      <c r="I4" s="188"/>
      <c r="J4" s="188"/>
      <c r="K4" s="189"/>
      <c r="M4" s="187" t="s">
        <v>18</v>
      </c>
      <c r="N4" s="188"/>
      <c r="O4" s="188"/>
      <c r="P4" s="189"/>
    </row>
    <row r="5" spans="1:17" x14ac:dyDescent="0.3">
      <c r="A5" s="138"/>
      <c r="B5" s="138"/>
      <c r="C5" s="139"/>
      <c r="D5" s="139"/>
      <c r="E5" s="140" t="s">
        <v>19</v>
      </c>
      <c r="F5" s="140" t="s">
        <v>20</v>
      </c>
      <c r="H5" s="139"/>
      <c r="I5" s="139"/>
      <c r="J5" s="140" t="s">
        <v>19</v>
      </c>
      <c r="K5" s="140" t="s">
        <v>20</v>
      </c>
      <c r="M5" s="139"/>
      <c r="N5" s="139"/>
      <c r="O5" s="140" t="s">
        <v>19</v>
      </c>
      <c r="P5" s="140" t="s">
        <v>20</v>
      </c>
    </row>
    <row r="6" spans="1:17" ht="14.7" customHeight="1" x14ac:dyDescent="0.3">
      <c r="A6" s="141" t="s">
        <v>27</v>
      </c>
      <c r="B6" s="142"/>
      <c r="C6" s="143"/>
      <c r="D6" s="143"/>
      <c r="E6" s="144"/>
      <c r="F6" s="144"/>
      <c r="G6" s="145"/>
      <c r="H6" s="143"/>
      <c r="I6" s="143"/>
      <c r="J6" s="89"/>
      <c r="K6" s="89"/>
      <c r="L6" s="145"/>
      <c r="M6" s="143"/>
      <c r="N6" s="143"/>
      <c r="O6" s="89"/>
      <c r="P6" s="89"/>
      <c r="Q6" s="39"/>
    </row>
    <row r="7" spans="1:17" ht="14.7" customHeight="1" x14ac:dyDescent="0.3">
      <c r="A7" s="146" t="s">
        <v>29</v>
      </c>
      <c r="B7" s="146"/>
      <c r="C7" s="147" t="s">
        <v>22</v>
      </c>
      <c r="E7" s="148">
        <v>3000</v>
      </c>
      <c r="F7" s="37"/>
      <c r="H7" s="139"/>
      <c r="I7" s="147" t="s">
        <v>21</v>
      </c>
      <c r="J7" s="148"/>
      <c r="K7" s="148"/>
      <c r="M7" s="147" t="str">
        <f>+C7</f>
        <v>Cash</v>
      </c>
      <c r="N7" s="149"/>
      <c r="O7" s="148">
        <f>+E7</f>
        <v>3000</v>
      </c>
      <c r="P7" s="148"/>
      <c r="Q7" s="39"/>
    </row>
    <row r="8" spans="1:17" x14ac:dyDescent="0.3">
      <c r="A8" s="138"/>
      <c r="B8" s="138"/>
      <c r="C8" s="147" t="s">
        <v>87</v>
      </c>
      <c r="E8" s="148">
        <f>+'Lease and Interest Rec Amort'!F11</f>
        <v>273722.81140149524</v>
      </c>
      <c r="F8" s="37"/>
      <c r="H8" s="139"/>
      <c r="I8" s="147"/>
      <c r="J8" s="148"/>
      <c r="K8" s="148"/>
      <c r="M8" s="147" t="str">
        <f>+C8</f>
        <v>Lease receivable</v>
      </c>
      <c r="N8" s="149"/>
      <c r="O8" s="148">
        <f>+E8</f>
        <v>273722.81140149524</v>
      </c>
      <c r="P8" s="148"/>
      <c r="Q8" s="39"/>
    </row>
    <row r="9" spans="1:17" x14ac:dyDescent="0.3">
      <c r="A9" s="138"/>
      <c r="B9" s="138"/>
      <c r="C9" s="149"/>
      <c r="D9" s="147" t="s">
        <v>97</v>
      </c>
      <c r="E9" s="150"/>
      <c r="F9" s="148">
        <f>+'Def Inflow Amort Schedule'!D9</f>
        <v>276722.81140149524</v>
      </c>
      <c r="H9" s="139"/>
      <c r="I9" s="147"/>
      <c r="J9" s="148"/>
      <c r="K9" s="148"/>
      <c r="M9" s="149"/>
      <c r="N9" s="147" t="str">
        <f>+D9</f>
        <v>Deferred inflow of resources</v>
      </c>
      <c r="O9" s="148"/>
      <c r="P9" s="148">
        <f>+F9</f>
        <v>276722.81140149524</v>
      </c>
      <c r="Q9" s="39"/>
    </row>
    <row r="10" spans="1:17" x14ac:dyDescent="0.3">
      <c r="A10" s="138"/>
      <c r="B10" s="138"/>
      <c r="C10" s="184" t="s">
        <v>34</v>
      </c>
      <c r="D10" s="168"/>
      <c r="E10" s="168"/>
      <c r="F10" s="168"/>
      <c r="H10" s="184"/>
      <c r="I10" s="168"/>
      <c r="J10" s="168"/>
      <c r="K10" s="168"/>
      <c r="M10" s="184" t="str">
        <f>+C10</f>
        <v>[To record inception of lease with third party and payment of last month's rent]</v>
      </c>
      <c r="N10" s="168"/>
      <c r="O10" s="168"/>
      <c r="P10" s="168"/>
      <c r="Q10" s="39"/>
    </row>
    <row r="11" spans="1:17" x14ac:dyDescent="0.3">
      <c r="A11" s="138"/>
      <c r="B11" s="138"/>
      <c r="C11" s="149"/>
      <c r="D11" s="147"/>
      <c r="E11" s="148"/>
      <c r="F11" s="148"/>
      <c r="H11" s="147"/>
      <c r="I11" s="147"/>
      <c r="J11" s="148"/>
      <c r="K11" s="148"/>
      <c r="O11" s="148"/>
      <c r="P11" s="148"/>
      <c r="Q11" s="39"/>
    </row>
    <row r="12" spans="1:17" x14ac:dyDescent="0.3">
      <c r="A12" s="138"/>
      <c r="B12" s="138"/>
      <c r="C12" s="149"/>
      <c r="D12" s="147"/>
      <c r="E12" s="148"/>
      <c r="F12" s="148"/>
      <c r="H12" s="147"/>
      <c r="I12" s="147"/>
      <c r="J12" s="147"/>
      <c r="K12" s="147"/>
      <c r="L12" s="147"/>
      <c r="O12" s="148"/>
      <c r="P12" s="148"/>
      <c r="Q12" s="39"/>
    </row>
    <row r="13" spans="1:17" x14ac:dyDescent="0.3">
      <c r="A13" s="146" t="s">
        <v>28</v>
      </c>
      <c r="B13" s="146"/>
      <c r="C13" s="151" t="s">
        <v>86</v>
      </c>
      <c r="D13" s="152"/>
      <c r="E13" s="41">
        <f>+'Lease and Interest Rec Amort'!H22</f>
        <v>7622.1787624221761</v>
      </c>
      <c r="F13" s="38"/>
      <c r="H13" s="147" t="s">
        <v>97</v>
      </c>
      <c r="I13" s="147"/>
      <c r="J13" s="41">
        <f>+F14</f>
        <v>3023.1621194302879</v>
      </c>
      <c r="K13" s="38"/>
      <c r="M13" s="147" t="str">
        <f>+C13</f>
        <v>Interest receivable</v>
      </c>
      <c r="N13" s="147"/>
      <c r="O13" s="41">
        <f>+E13</f>
        <v>7622.1787624221761</v>
      </c>
      <c r="P13" s="38"/>
      <c r="Q13" s="39"/>
    </row>
    <row r="14" spans="1:17" ht="33" customHeight="1" x14ac:dyDescent="0.3">
      <c r="A14" s="146"/>
      <c r="B14" s="146"/>
      <c r="C14" s="151"/>
      <c r="D14" s="153" t="s">
        <v>121</v>
      </c>
      <c r="E14" s="38"/>
      <c r="F14" s="42">
        <f>+E13-F15</f>
        <v>3023.1621194302879</v>
      </c>
      <c r="H14" s="154"/>
      <c r="I14" s="155" t="s">
        <v>84</v>
      </c>
      <c r="J14" s="38"/>
      <c r="K14" s="42">
        <f>+J13</f>
        <v>3023.1621194302879</v>
      </c>
      <c r="M14" s="147"/>
      <c r="N14" s="133" t="str">
        <f>+I14</f>
        <v>Interest revenue</v>
      </c>
      <c r="O14" s="38"/>
      <c r="P14" s="42">
        <f>+O13</f>
        <v>7622.1787624221761</v>
      </c>
      <c r="Q14" s="39"/>
    </row>
    <row r="15" spans="1:17" x14ac:dyDescent="0.3">
      <c r="A15" s="146"/>
      <c r="B15" s="146"/>
      <c r="C15" s="151"/>
      <c r="D15" s="155" t="s">
        <v>84</v>
      </c>
      <c r="E15" s="38"/>
      <c r="F15" s="42">
        <f>+'Lease and Interest Rec Amort'!E23+'Lease and Interest Rec Amort'!E24</f>
        <v>4599.0166429918881</v>
      </c>
      <c r="H15" s="184" t="s">
        <v>98</v>
      </c>
      <c r="I15" s="168"/>
      <c r="J15" s="168"/>
      <c r="K15" s="168"/>
      <c r="M15" s="184" t="s">
        <v>99</v>
      </c>
      <c r="N15" s="168"/>
      <c r="O15" s="168"/>
      <c r="P15" s="168"/>
      <c r="Q15" s="39"/>
    </row>
    <row r="16" spans="1:17" ht="38.4" customHeight="1" x14ac:dyDescent="0.3">
      <c r="A16" s="138"/>
      <c r="B16" s="138"/>
      <c r="C16" s="184" t="s">
        <v>100</v>
      </c>
      <c r="D16" s="168"/>
      <c r="E16" s="168"/>
      <c r="F16" s="168"/>
      <c r="H16" s="184"/>
      <c r="I16" s="168"/>
      <c r="J16" s="168"/>
      <c r="K16" s="168"/>
      <c r="M16" s="184"/>
      <c r="N16" s="168"/>
      <c r="O16" s="168"/>
      <c r="P16" s="168"/>
      <c r="Q16" s="39"/>
    </row>
    <row r="17" spans="1:17" ht="14.7" customHeight="1" x14ac:dyDescent="0.3">
      <c r="A17" s="138"/>
      <c r="B17" s="138"/>
      <c r="C17" s="149"/>
      <c r="D17" s="147"/>
      <c r="E17" s="38"/>
      <c r="F17" s="38"/>
      <c r="H17" s="147"/>
      <c r="I17" s="147"/>
      <c r="J17" s="38"/>
      <c r="K17" s="38"/>
      <c r="M17" s="149"/>
      <c r="N17" s="147"/>
      <c r="O17" s="38"/>
      <c r="P17" s="38"/>
      <c r="Q17" s="39"/>
    </row>
    <row r="18" spans="1:17" ht="14.7" customHeight="1" x14ac:dyDescent="0.3">
      <c r="A18" s="138"/>
      <c r="B18" s="138"/>
      <c r="C18" s="149"/>
      <c r="D18" s="147"/>
      <c r="E18" s="38"/>
      <c r="F18" s="38"/>
      <c r="H18" s="147"/>
      <c r="I18" s="147"/>
      <c r="J18" s="38"/>
      <c r="K18" s="38"/>
      <c r="M18" s="149"/>
      <c r="N18" s="147"/>
      <c r="O18" s="38"/>
      <c r="P18" s="38"/>
      <c r="Q18" s="39"/>
    </row>
    <row r="19" spans="1:17" ht="14.7" customHeight="1" x14ac:dyDescent="0.3">
      <c r="A19" s="146" t="s">
        <v>30</v>
      </c>
      <c r="B19" s="138"/>
      <c r="C19" s="147" t="s">
        <v>101</v>
      </c>
      <c r="D19" s="152"/>
      <c r="E19" s="38">
        <f>SUM('Def Inflow Amort Schedule'!D18:D29)</f>
        <v>27672.281140149524</v>
      </c>
      <c r="F19" s="38"/>
      <c r="H19" s="147"/>
      <c r="I19" s="147" t="s">
        <v>21</v>
      </c>
      <c r="J19" s="38"/>
      <c r="K19" s="38"/>
      <c r="M19" s="147" t="str">
        <f>+C19</f>
        <v>Deferred inflow of resources - leases</v>
      </c>
      <c r="N19" s="147"/>
      <c r="O19" s="38">
        <f>+E19</f>
        <v>27672.281140149524</v>
      </c>
      <c r="P19" s="38"/>
      <c r="Q19" s="39"/>
    </row>
    <row r="20" spans="1:17" ht="14.7" customHeight="1" x14ac:dyDescent="0.3">
      <c r="A20" s="138"/>
      <c r="B20" s="138"/>
      <c r="C20" s="151"/>
      <c r="D20" s="147" t="s">
        <v>102</v>
      </c>
      <c r="E20" s="38"/>
      <c r="F20" s="38">
        <f>+E19</f>
        <v>27672.281140149524</v>
      </c>
      <c r="H20" s="147"/>
      <c r="I20" s="147"/>
      <c r="J20" s="38"/>
      <c r="K20" s="38"/>
      <c r="M20" s="147"/>
      <c r="N20" s="133" t="str">
        <f>+D20</f>
        <v>Lease revenue</v>
      </c>
      <c r="O20" s="38"/>
      <c r="P20" s="38">
        <f>+F20</f>
        <v>27672.281140149524</v>
      </c>
      <c r="Q20" s="39"/>
    </row>
    <row r="21" spans="1:17" ht="35.1" customHeight="1" x14ac:dyDescent="0.3">
      <c r="A21" s="138"/>
      <c r="B21" s="138"/>
      <c r="C21" s="184" t="s">
        <v>103</v>
      </c>
      <c r="D21" s="168"/>
      <c r="E21" s="168"/>
      <c r="F21" s="168"/>
      <c r="H21" s="184"/>
      <c r="I21" s="168"/>
      <c r="J21" s="168"/>
      <c r="K21" s="168"/>
      <c r="M21" s="184" t="str">
        <f>+C21</f>
        <v>[To record amortization of deferred inflow of resources associated with installment and recognize lease revenue for the first year]</v>
      </c>
      <c r="N21" s="168"/>
      <c r="O21" s="168"/>
      <c r="P21" s="168"/>
      <c r="Q21" s="39"/>
    </row>
    <row r="22" spans="1:17" ht="14.7" customHeight="1" x14ac:dyDescent="0.3">
      <c r="A22" s="138"/>
      <c r="B22" s="138"/>
      <c r="C22" s="149"/>
      <c r="D22" s="149"/>
      <c r="E22" s="38"/>
      <c r="F22" s="38"/>
      <c r="H22" s="156"/>
      <c r="I22" s="156"/>
      <c r="J22" s="38"/>
      <c r="K22" s="38"/>
      <c r="M22" s="139"/>
      <c r="N22" s="147"/>
      <c r="O22" s="38"/>
      <c r="P22" s="38"/>
      <c r="Q22" s="39"/>
    </row>
    <row r="23" spans="1:17" ht="14.7" customHeight="1" x14ac:dyDescent="0.3">
      <c r="A23" s="138"/>
      <c r="B23" s="138"/>
      <c r="C23" s="149"/>
      <c r="D23" s="149"/>
      <c r="E23" s="38"/>
      <c r="F23" s="38"/>
      <c r="H23" s="156"/>
      <c r="I23" s="156"/>
      <c r="J23" s="38"/>
      <c r="K23" s="38"/>
      <c r="M23" s="139"/>
      <c r="N23" s="147"/>
      <c r="O23" s="38"/>
      <c r="P23" s="38"/>
      <c r="Q23" s="39"/>
    </row>
    <row r="24" spans="1:17" ht="14.7" customHeight="1" x14ac:dyDescent="0.3">
      <c r="A24" s="146" t="s">
        <v>104</v>
      </c>
      <c r="B24" s="146"/>
      <c r="C24" s="139"/>
      <c r="D24" s="147" t="s">
        <v>21</v>
      </c>
      <c r="E24" s="38"/>
      <c r="F24" s="38"/>
      <c r="H24" s="151" t="s">
        <v>105</v>
      </c>
      <c r="I24" s="151"/>
      <c r="J24" s="38">
        <v>133333.32999999999</v>
      </c>
      <c r="K24" s="38"/>
      <c r="M24" s="147" t="str">
        <f>+H24</f>
        <v>Depreciation expense</v>
      </c>
      <c r="N24" s="147"/>
      <c r="O24" s="38">
        <f>+J24</f>
        <v>133333.32999999999</v>
      </c>
      <c r="P24" s="38"/>
      <c r="Q24" s="39"/>
    </row>
    <row r="25" spans="1:17" ht="14.7" customHeight="1" x14ac:dyDescent="0.3">
      <c r="A25" s="138"/>
      <c r="B25" s="138"/>
      <c r="C25" s="139"/>
      <c r="D25" s="147"/>
      <c r="E25" s="38"/>
      <c r="F25" s="38"/>
      <c r="H25" s="151"/>
      <c r="I25" s="151" t="s">
        <v>106</v>
      </c>
      <c r="J25" s="38"/>
      <c r="K25" s="38">
        <f>+J24</f>
        <v>133333.32999999999</v>
      </c>
      <c r="M25" s="139"/>
      <c r="N25" s="147" t="str">
        <f>+I25</f>
        <v>Accumulated depreciation - building</v>
      </c>
      <c r="O25" s="38"/>
      <c r="P25" s="38">
        <f>+K25</f>
        <v>133333.32999999999</v>
      </c>
      <c r="Q25" s="39"/>
    </row>
    <row r="26" spans="1:17" x14ac:dyDescent="0.3">
      <c r="A26" s="138"/>
      <c r="B26" s="138"/>
      <c r="C26" s="184"/>
      <c r="D26" s="168"/>
      <c r="E26" s="168"/>
      <c r="F26" s="168"/>
      <c r="H26" s="184" t="s">
        <v>107</v>
      </c>
      <c r="I26" s="168"/>
      <c r="J26" s="168"/>
      <c r="K26" s="168"/>
      <c r="M26" s="184" t="str">
        <f>+H26</f>
        <v>[To record depreciation of building]</v>
      </c>
      <c r="N26" s="168"/>
      <c r="O26" s="168"/>
      <c r="P26" s="168"/>
      <c r="Q26" s="39"/>
    </row>
    <row r="27" spans="1:17" ht="14.25" customHeight="1" x14ac:dyDescent="0.3">
      <c r="A27" s="138"/>
      <c r="B27" s="138"/>
      <c r="C27" s="147"/>
      <c r="D27" s="147"/>
      <c r="E27" s="38"/>
      <c r="F27" s="38"/>
      <c r="H27" s="149"/>
      <c r="I27" s="147"/>
      <c r="J27" s="38"/>
      <c r="K27" s="38"/>
      <c r="M27" s="149"/>
      <c r="N27" s="147"/>
      <c r="O27" s="38"/>
      <c r="P27" s="38"/>
      <c r="Q27" s="39"/>
    </row>
    <row r="28" spans="1:17" x14ac:dyDescent="0.3">
      <c r="A28" s="141" t="s">
        <v>31</v>
      </c>
      <c r="B28" s="157"/>
      <c r="C28" s="145"/>
      <c r="D28" s="158"/>
      <c r="E28" s="89"/>
      <c r="F28" s="89"/>
      <c r="G28" s="145"/>
      <c r="H28" s="158"/>
      <c r="I28" s="158"/>
      <c r="J28" s="89"/>
      <c r="K28" s="89"/>
      <c r="L28" s="145"/>
      <c r="M28" s="158"/>
      <c r="N28" s="158"/>
      <c r="O28" s="89"/>
      <c r="P28" s="89"/>
      <c r="Q28" s="39"/>
    </row>
    <row r="29" spans="1:17" x14ac:dyDescent="0.3">
      <c r="A29" s="146" t="s">
        <v>108</v>
      </c>
      <c r="B29" s="138"/>
      <c r="C29" s="133" t="s">
        <v>22</v>
      </c>
      <c r="D29" s="147"/>
      <c r="E29" s="38">
        <f>+'Lease and Interest Rec Amort'!C23</f>
        <v>3000</v>
      </c>
      <c r="F29" s="38"/>
      <c r="H29" s="147"/>
      <c r="I29" s="147" t="s">
        <v>21</v>
      </c>
      <c r="J29" s="38"/>
      <c r="K29" s="38"/>
      <c r="M29" s="147" t="str">
        <f>+C29</f>
        <v>Cash</v>
      </c>
      <c r="N29" s="147"/>
      <c r="O29" s="38">
        <f>+E29</f>
        <v>3000</v>
      </c>
      <c r="P29" s="38"/>
      <c r="Q29" s="39"/>
    </row>
    <row r="30" spans="1:17" x14ac:dyDescent="0.3">
      <c r="A30" s="138"/>
      <c r="B30" s="138"/>
      <c r="D30" s="151" t="s">
        <v>86</v>
      </c>
      <c r="E30" s="38"/>
      <c r="F30" s="38">
        <f>+'Lease and Interest Rec Amort'!E23</f>
        <v>2296.6375245902063</v>
      </c>
      <c r="H30" s="147"/>
      <c r="I30" s="147"/>
      <c r="J30" s="38"/>
      <c r="K30" s="38"/>
      <c r="M30" s="147"/>
      <c r="N30" s="147" t="str">
        <f>+D30</f>
        <v>Interest receivable</v>
      </c>
      <c r="O30" s="38"/>
      <c r="P30" s="38">
        <f>+F30</f>
        <v>2296.6375245902063</v>
      </c>
      <c r="Q30" s="39"/>
    </row>
    <row r="31" spans="1:17" x14ac:dyDescent="0.3">
      <c r="A31" s="138"/>
      <c r="B31" s="138"/>
      <c r="D31" s="147" t="s">
        <v>84</v>
      </c>
      <c r="E31" s="38"/>
      <c r="F31" s="38">
        <f>+'Lease and Interest Rec Amort'!D23</f>
        <v>703.36247540979355</v>
      </c>
      <c r="H31" s="147"/>
      <c r="I31" s="147"/>
      <c r="J31" s="38"/>
      <c r="K31" s="38"/>
      <c r="M31" s="147"/>
      <c r="N31" s="147" t="str">
        <f>+D31</f>
        <v>Interest revenue</v>
      </c>
      <c r="O31" s="38"/>
      <c r="P31" s="38">
        <f>+F31</f>
        <v>703.36247540979355</v>
      </c>
      <c r="Q31" s="39"/>
    </row>
    <row r="32" spans="1:17" ht="35.1" customHeight="1" x14ac:dyDescent="0.3">
      <c r="A32" s="138"/>
      <c r="B32" s="138"/>
      <c r="C32" s="184" t="s">
        <v>109</v>
      </c>
      <c r="D32" s="168"/>
      <c r="E32" s="168"/>
      <c r="F32" s="168"/>
      <c r="H32" s="184"/>
      <c r="I32" s="168"/>
      <c r="J32" s="168"/>
      <c r="K32" s="168"/>
      <c r="M32" s="184" t="str">
        <f>+C32</f>
        <v>[To record lease payment received as reduction of interest receivable and interest earned on lease]</v>
      </c>
      <c r="N32" s="190"/>
      <c r="O32" s="168"/>
      <c r="P32" s="168"/>
      <c r="Q32" s="39"/>
    </row>
    <row r="33" spans="1:17" x14ac:dyDescent="0.3">
      <c r="A33" s="133"/>
      <c r="B33" s="133"/>
      <c r="D33" s="147"/>
      <c r="E33" s="38"/>
      <c r="F33" s="38"/>
      <c r="H33" s="147"/>
      <c r="I33" s="147"/>
      <c r="J33" s="38"/>
      <c r="K33" s="38"/>
      <c r="M33" s="147"/>
      <c r="N33" s="147"/>
      <c r="O33" s="38"/>
      <c r="P33" s="38"/>
      <c r="Q33" s="39"/>
    </row>
    <row r="34" spans="1:17" x14ac:dyDescent="0.3">
      <c r="A34" s="133"/>
      <c r="B34" s="133"/>
      <c r="D34" s="147"/>
      <c r="E34" s="38"/>
      <c r="F34" s="38"/>
      <c r="H34" s="147"/>
      <c r="I34" s="147"/>
      <c r="J34" s="38"/>
      <c r="K34" s="38"/>
      <c r="M34" s="147"/>
      <c r="N34" s="147"/>
      <c r="O34" s="38"/>
      <c r="P34" s="38"/>
      <c r="Q34" s="39"/>
    </row>
    <row r="35" spans="1:17" x14ac:dyDescent="0.3">
      <c r="A35" s="146" t="s">
        <v>110</v>
      </c>
      <c r="B35" s="138"/>
      <c r="C35" s="147" t="s">
        <v>97</v>
      </c>
      <c r="D35" s="147"/>
      <c r="E35" s="38">
        <f>+F14</f>
        <v>3023.1621194302879</v>
      </c>
      <c r="F35" s="38"/>
      <c r="H35" s="147" t="s">
        <v>84</v>
      </c>
      <c r="I35" s="147"/>
      <c r="J35" s="38">
        <f>+E35</f>
        <v>3023.1621194302879</v>
      </c>
      <c r="K35" s="38"/>
      <c r="M35" s="147"/>
      <c r="N35" s="147" t="s">
        <v>21</v>
      </c>
      <c r="O35" s="38"/>
      <c r="P35" s="38"/>
      <c r="Q35" s="39"/>
    </row>
    <row r="36" spans="1:17" x14ac:dyDescent="0.3">
      <c r="A36" s="138"/>
      <c r="B36" s="138"/>
      <c r="D36" s="147" t="s">
        <v>84</v>
      </c>
      <c r="E36" s="38"/>
      <c r="F36" s="38">
        <f>+E35</f>
        <v>3023.1621194302879</v>
      </c>
      <c r="H36" s="147"/>
      <c r="I36" s="147" t="s">
        <v>97</v>
      </c>
      <c r="J36" s="38"/>
      <c r="K36" s="38">
        <f>+F36</f>
        <v>3023.1621194302879</v>
      </c>
      <c r="M36" s="147"/>
      <c r="N36" s="147"/>
      <c r="O36" s="38"/>
      <c r="P36" s="38"/>
      <c r="Q36" s="39"/>
    </row>
    <row r="37" spans="1:17" x14ac:dyDescent="0.3">
      <c r="A37" s="138"/>
      <c r="B37" s="138"/>
      <c r="C37" s="184" t="s">
        <v>111</v>
      </c>
      <c r="D37" s="168"/>
      <c r="E37" s="168"/>
      <c r="F37" s="168"/>
      <c r="H37" s="184" t="s">
        <v>112</v>
      </c>
      <c r="I37" s="168"/>
      <c r="J37" s="168"/>
      <c r="K37" s="168"/>
      <c r="M37" s="184"/>
      <c r="N37" s="168"/>
      <c r="O37" s="168"/>
      <c r="P37" s="168"/>
      <c r="Q37" s="39"/>
    </row>
    <row r="38" spans="1:17" x14ac:dyDescent="0.3">
      <c r="A38" s="138"/>
      <c r="B38" s="138"/>
      <c r="C38" s="147"/>
      <c r="D38" s="147"/>
      <c r="E38" s="38"/>
      <c r="F38" s="38"/>
      <c r="H38" s="149"/>
      <c r="I38" s="147"/>
      <c r="J38" s="38"/>
      <c r="K38" s="38"/>
      <c r="M38" s="149"/>
      <c r="N38" s="147"/>
      <c r="O38" s="38"/>
      <c r="P38" s="38"/>
      <c r="Q38" s="39"/>
    </row>
    <row r="39" spans="1:17" x14ac:dyDescent="0.3">
      <c r="A39" s="138"/>
      <c r="B39" s="138"/>
      <c r="C39" s="147"/>
      <c r="D39" s="147"/>
      <c r="E39" s="38"/>
      <c r="F39" s="38"/>
      <c r="H39" s="149"/>
      <c r="I39" s="147"/>
      <c r="J39" s="38"/>
      <c r="K39" s="38"/>
      <c r="M39" s="149"/>
      <c r="N39" s="147"/>
      <c r="O39" s="38"/>
      <c r="P39" s="38"/>
      <c r="Q39" s="39"/>
    </row>
    <row r="40" spans="1:17" x14ac:dyDescent="0.3">
      <c r="A40" s="35" t="s">
        <v>75</v>
      </c>
      <c r="B40" s="138"/>
      <c r="C40" s="133" t="s">
        <v>22</v>
      </c>
      <c r="D40" s="147"/>
      <c r="E40" s="38">
        <f>+'Lease and Interest Rec Amort'!C24</f>
        <v>3000</v>
      </c>
      <c r="F40" s="38"/>
      <c r="H40" s="147"/>
      <c r="I40" s="147" t="s">
        <v>21</v>
      </c>
      <c r="J40" s="38"/>
      <c r="K40" s="38"/>
      <c r="M40" s="147" t="str">
        <f>+C40</f>
        <v>Cash</v>
      </c>
      <c r="N40" s="147"/>
      <c r="O40" s="38">
        <f>+E40</f>
        <v>3000</v>
      </c>
      <c r="P40" s="38"/>
      <c r="Q40" s="39"/>
    </row>
    <row r="41" spans="1:17" x14ac:dyDescent="0.3">
      <c r="A41" s="35"/>
      <c r="B41" s="138"/>
      <c r="D41" s="151" t="s">
        <v>86</v>
      </c>
      <c r="E41" s="38"/>
      <c r="F41" s="38">
        <f>+'Lease and Interest Rec Amort'!E24</f>
        <v>2302.3791184016818</v>
      </c>
      <c r="H41" s="147"/>
      <c r="I41" s="147"/>
      <c r="J41" s="38"/>
      <c r="K41" s="38"/>
      <c r="M41" s="147"/>
      <c r="N41" s="147" t="str">
        <f>+D41</f>
        <v>Interest receivable</v>
      </c>
      <c r="O41" s="38"/>
      <c r="P41" s="38">
        <f>+F41</f>
        <v>2302.3791184016818</v>
      </c>
      <c r="Q41" s="39"/>
    </row>
    <row r="42" spans="1:17" x14ac:dyDescent="0.3">
      <c r="A42" s="35"/>
      <c r="B42" s="138"/>
      <c r="D42" s="147" t="s">
        <v>84</v>
      </c>
      <c r="E42" s="38"/>
      <c r="F42" s="38">
        <f>+'Lease and Interest Rec Amort'!D24</f>
        <v>697.62088159831808</v>
      </c>
      <c r="H42" s="147"/>
      <c r="I42" s="147"/>
      <c r="J42" s="38"/>
      <c r="K42" s="38"/>
      <c r="M42" s="147"/>
      <c r="N42" s="147" t="str">
        <f>+D42</f>
        <v>Interest revenue</v>
      </c>
      <c r="O42" s="38"/>
      <c r="P42" s="38">
        <f>+F42</f>
        <v>697.62088159831808</v>
      </c>
      <c r="Q42" s="39"/>
    </row>
    <row r="43" spans="1:17" ht="35.1" customHeight="1" x14ac:dyDescent="0.3">
      <c r="A43" s="35"/>
      <c r="B43" s="138"/>
      <c r="C43" s="184" t="s">
        <v>109</v>
      </c>
      <c r="D43" s="168"/>
      <c r="E43" s="168"/>
      <c r="F43" s="168"/>
      <c r="H43" s="184"/>
      <c r="I43" s="168"/>
      <c r="J43" s="168"/>
      <c r="K43" s="168"/>
      <c r="M43" s="184" t="str">
        <f>+C43</f>
        <v>[To record lease payment received as reduction of interest receivable and interest earned on lease]</v>
      </c>
      <c r="N43" s="190"/>
      <c r="O43" s="168"/>
      <c r="P43" s="168"/>
      <c r="Q43" s="39"/>
    </row>
    <row r="44" spans="1:17" x14ac:dyDescent="0.3">
      <c r="A44" s="35"/>
      <c r="B44" s="138"/>
      <c r="C44" s="147"/>
      <c r="D44" s="147"/>
      <c r="E44" s="38"/>
      <c r="F44" s="38"/>
      <c r="H44" s="149"/>
      <c r="I44" s="147"/>
      <c r="J44" s="38"/>
      <c r="K44" s="38"/>
      <c r="M44" s="149"/>
      <c r="N44" s="147"/>
      <c r="O44" s="38"/>
      <c r="P44" s="38"/>
      <c r="Q44" s="39"/>
    </row>
    <row r="45" spans="1:17" x14ac:dyDescent="0.3">
      <c r="A45" s="35"/>
      <c r="B45" s="138"/>
      <c r="C45" s="147"/>
      <c r="D45" s="147"/>
      <c r="E45" s="38"/>
      <c r="F45" s="38"/>
      <c r="H45" s="149"/>
      <c r="I45" s="147"/>
      <c r="J45" s="38"/>
      <c r="K45" s="38"/>
      <c r="M45" s="149"/>
      <c r="N45" s="147"/>
      <c r="O45" s="38"/>
      <c r="P45" s="38"/>
      <c r="Q45" s="39"/>
    </row>
    <row r="46" spans="1:17" x14ac:dyDescent="0.3">
      <c r="A46" s="35" t="s">
        <v>76</v>
      </c>
      <c r="B46" s="138"/>
      <c r="C46" s="133" t="s">
        <v>22</v>
      </c>
      <c r="D46" s="147"/>
      <c r="E46" s="38">
        <f>+'Lease and Interest Rec Amort'!C25</f>
        <v>3000</v>
      </c>
      <c r="F46" s="38"/>
      <c r="H46" s="147"/>
      <c r="I46" s="147" t="s">
        <v>21</v>
      </c>
      <c r="J46" s="38"/>
      <c r="K46" s="38"/>
      <c r="M46" s="147" t="str">
        <f>+C46</f>
        <v>Cash</v>
      </c>
      <c r="N46" s="147"/>
      <c r="O46" s="38">
        <f>+E46</f>
        <v>3000</v>
      </c>
      <c r="P46" s="38"/>
      <c r="Q46" s="39"/>
    </row>
    <row r="47" spans="1:17" x14ac:dyDescent="0.3">
      <c r="A47" s="35"/>
      <c r="B47" s="138"/>
      <c r="D47" s="151" t="s">
        <v>86</v>
      </c>
      <c r="E47" s="38"/>
      <c r="F47" s="38">
        <f>+'Lease and Interest Rec Amort'!E25</f>
        <v>2308.1350661976862</v>
      </c>
      <c r="H47" s="147"/>
      <c r="I47" s="147"/>
      <c r="J47" s="38"/>
      <c r="K47" s="38"/>
      <c r="M47" s="147"/>
      <c r="N47" s="147" t="str">
        <f>+D47</f>
        <v>Interest receivable</v>
      </c>
      <c r="O47" s="38"/>
      <c r="P47" s="38">
        <f>+F47</f>
        <v>2308.1350661976862</v>
      </c>
      <c r="Q47" s="39"/>
    </row>
    <row r="48" spans="1:17" x14ac:dyDescent="0.3">
      <c r="A48" s="35"/>
      <c r="B48" s="138"/>
      <c r="D48" s="147" t="s">
        <v>84</v>
      </c>
      <c r="E48" s="38"/>
      <c r="F48" s="38">
        <f>+'Lease and Interest Rec Amort'!D25</f>
        <v>691.86493380231389</v>
      </c>
      <c r="H48" s="147"/>
      <c r="I48" s="147"/>
      <c r="J48" s="38"/>
      <c r="K48" s="38"/>
      <c r="M48" s="147"/>
      <c r="N48" s="147" t="str">
        <f>+D48</f>
        <v>Interest revenue</v>
      </c>
      <c r="O48" s="38"/>
      <c r="P48" s="38">
        <f>+F48</f>
        <v>691.86493380231389</v>
      </c>
      <c r="Q48" s="39"/>
    </row>
    <row r="49" spans="1:17" ht="35.1" customHeight="1" x14ac:dyDescent="0.3">
      <c r="A49" s="35"/>
      <c r="B49" s="138"/>
      <c r="C49" s="184" t="s">
        <v>109</v>
      </c>
      <c r="D49" s="168"/>
      <c r="E49" s="168"/>
      <c r="F49" s="168"/>
      <c r="H49" s="184"/>
      <c r="I49" s="168"/>
      <c r="J49" s="168"/>
      <c r="K49" s="168"/>
      <c r="M49" s="184" t="str">
        <f>+C49</f>
        <v>[To record lease payment received as reduction of interest receivable and interest earned on lease]</v>
      </c>
      <c r="N49" s="190"/>
      <c r="O49" s="168"/>
      <c r="P49" s="168"/>
      <c r="Q49" s="39"/>
    </row>
    <row r="50" spans="1:17" x14ac:dyDescent="0.3">
      <c r="A50" s="138"/>
      <c r="B50" s="138"/>
      <c r="C50" s="147"/>
      <c r="D50" s="147"/>
      <c r="E50" s="38"/>
      <c r="F50" s="38"/>
      <c r="H50" s="149"/>
      <c r="I50" s="147"/>
      <c r="J50" s="38"/>
      <c r="K50" s="38"/>
      <c r="M50" s="149"/>
      <c r="N50" s="147"/>
      <c r="O50" s="38"/>
      <c r="P50" s="38"/>
      <c r="Q50" s="39"/>
    </row>
    <row r="51" spans="1:17" x14ac:dyDescent="0.3">
      <c r="A51" s="138"/>
      <c r="B51" s="138"/>
      <c r="C51" s="147"/>
      <c r="D51" s="147"/>
      <c r="E51" s="38"/>
      <c r="F51" s="38"/>
      <c r="H51" s="149"/>
      <c r="I51" s="147"/>
      <c r="J51" s="38"/>
      <c r="K51" s="38"/>
      <c r="M51" s="149"/>
      <c r="N51" s="147"/>
      <c r="O51" s="38"/>
      <c r="P51" s="38"/>
      <c r="Q51" s="39"/>
    </row>
    <row r="52" spans="1:17" x14ac:dyDescent="0.3">
      <c r="A52" s="138" t="s">
        <v>32</v>
      </c>
      <c r="B52" s="138"/>
      <c r="C52" s="147" t="s">
        <v>22</v>
      </c>
      <c r="D52" s="147"/>
      <c r="E52" s="38">
        <f>'Lease and Interest Rec Amort'!C26</f>
        <v>3000</v>
      </c>
      <c r="F52" s="38"/>
      <c r="H52" s="149"/>
      <c r="I52" s="147" t="s">
        <v>21</v>
      </c>
      <c r="J52" s="38"/>
      <c r="K52" s="38"/>
      <c r="M52" s="147" t="s">
        <v>22</v>
      </c>
      <c r="N52" s="147"/>
      <c r="O52" s="38">
        <f>+E52</f>
        <v>3000</v>
      </c>
      <c r="P52" s="38"/>
      <c r="Q52" s="39"/>
    </row>
    <row r="53" spans="1:17" x14ac:dyDescent="0.3">
      <c r="A53" s="138"/>
      <c r="B53" s="138"/>
      <c r="C53" s="147"/>
      <c r="D53" s="147" t="s">
        <v>86</v>
      </c>
      <c r="E53" s="38"/>
      <c r="F53" s="38">
        <f>+'Lease and Interest Rec Amort'!E26</f>
        <v>2313.9054038631803</v>
      </c>
      <c r="H53" s="149"/>
      <c r="I53" s="147"/>
      <c r="J53" s="38"/>
      <c r="K53" s="38"/>
      <c r="M53" s="147"/>
      <c r="N53" s="147" t="s">
        <v>86</v>
      </c>
      <c r="O53" s="38"/>
      <c r="P53" s="38">
        <f>+F53</f>
        <v>2313.9054038631803</v>
      </c>
      <c r="Q53" s="39"/>
    </row>
    <row r="54" spans="1:17" x14ac:dyDescent="0.3">
      <c r="A54" s="138"/>
      <c r="B54" s="138"/>
      <c r="C54" s="147"/>
      <c r="D54" s="147" t="s">
        <v>84</v>
      </c>
      <c r="E54" s="38"/>
      <c r="F54" s="38">
        <f>+'Lease and Interest Rec Amort'!D26</f>
        <v>686.09459613681975</v>
      </c>
      <c r="H54" s="149"/>
      <c r="I54" s="147"/>
      <c r="J54" s="38"/>
      <c r="K54" s="38"/>
      <c r="M54" s="147"/>
      <c r="N54" s="147" t="s">
        <v>84</v>
      </c>
      <c r="O54" s="38"/>
      <c r="P54" s="38">
        <f t="shared" ref="P54" si="0">+F54</f>
        <v>686.09459613681975</v>
      </c>
      <c r="Q54" s="39"/>
    </row>
    <row r="55" spans="1:17" ht="35.1" customHeight="1" x14ac:dyDescent="0.3">
      <c r="A55" s="138"/>
      <c r="B55" s="138"/>
      <c r="C55" s="184" t="s">
        <v>109</v>
      </c>
      <c r="D55" s="168"/>
      <c r="E55" s="168"/>
      <c r="F55" s="168"/>
      <c r="H55" s="184"/>
      <c r="I55" s="168"/>
      <c r="J55" s="168"/>
      <c r="K55" s="168"/>
      <c r="M55" s="184" t="str">
        <f>+C55</f>
        <v>[To record lease payment received as reduction of interest receivable and interest earned on lease]</v>
      </c>
      <c r="N55" s="168"/>
      <c r="O55" s="168"/>
      <c r="P55" s="168"/>
      <c r="Q55" s="39"/>
    </row>
    <row r="56" spans="1:17" x14ac:dyDescent="0.3">
      <c r="A56" s="138"/>
      <c r="B56" s="138"/>
      <c r="C56" s="147"/>
      <c r="D56" s="147"/>
      <c r="E56" s="38"/>
      <c r="F56" s="38"/>
      <c r="H56" s="149"/>
      <c r="I56" s="147"/>
      <c r="J56" s="38"/>
      <c r="K56" s="38"/>
      <c r="M56" s="149"/>
      <c r="N56" s="147"/>
      <c r="O56" s="38"/>
      <c r="P56" s="38"/>
      <c r="Q56" s="39"/>
    </row>
    <row r="57" spans="1:17" x14ac:dyDescent="0.3">
      <c r="A57" s="138" t="s">
        <v>33</v>
      </c>
      <c r="B57" s="138"/>
      <c r="C57" s="147" t="s">
        <v>22</v>
      </c>
      <c r="D57" s="147"/>
      <c r="E57" s="38">
        <f>+'Lease and Interest Rec Amort'!C27</f>
        <v>3000</v>
      </c>
      <c r="F57" s="38"/>
      <c r="H57" s="149"/>
      <c r="I57" s="147" t="s">
        <v>21</v>
      </c>
      <c r="J57" s="38"/>
      <c r="K57" s="38"/>
      <c r="M57" s="147" t="s">
        <v>22</v>
      </c>
      <c r="N57" s="147"/>
      <c r="O57" s="38">
        <f>+E57</f>
        <v>3000</v>
      </c>
      <c r="P57" s="38"/>
      <c r="Q57" s="39"/>
    </row>
    <row r="58" spans="1:17" x14ac:dyDescent="0.3">
      <c r="A58" s="138"/>
      <c r="B58" s="138"/>
      <c r="C58" s="147"/>
      <c r="D58" s="147" t="s">
        <v>86</v>
      </c>
      <c r="E58" s="38"/>
      <c r="F58" s="38">
        <f>+'Lease and Interest Rec Amort'!H26</f>
        <v>1401.1216493694205</v>
      </c>
      <c r="H58" s="149"/>
      <c r="I58" s="147"/>
      <c r="J58" s="38"/>
      <c r="K58" s="38"/>
      <c r="M58" s="147"/>
      <c r="N58" s="147" t="s">
        <v>86</v>
      </c>
      <c r="O58" s="38"/>
      <c r="P58" s="38">
        <f>+F58</f>
        <v>1401.1216493694205</v>
      </c>
      <c r="Q58" s="39"/>
    </row>
    <row r="59" spans="1:17" x14ac:dyDescent="0.3">
      <c r="A59" s="138"/>
      <c r="B59" s="138"/>
      <c r="C59" s="147"/>
      <c r="D59" s="147" t="s">
        <v>87</v>
      </c>
      <c r="E59" s="38"/>
      <c r="F59" s="38">
        <f>+'Lease and Interest Rec Amort'!M25</f>
        <v>918.57</v>
      </c>
      <c r="H59" s="149"/>
      <c r="I59" s="147"/>
      <c r="J59" s="38"/>
      <c r="K59" s="38"/>
      <c r="M59" s="147"/>
      <c r="N59" s="147" t="s">
        <v>87</v>
      </c>
      <c r="O59" s="38"/>
      <c r="P59" s="38">
        <f t="shared" ref="P59:P60" si="1">+F59</f>
        <v>918.57</v>
      </c>
      <c r="Q59" s="39"/>
    </row>
    <row r="60" spans="1:17" x14ac:dyDescent="0.3">
      <c r="A60" s="138"/>
      <c r="B60" s="138"/>
      <c r="C60" s="147"/>
      <c r="D60" s="147" t="s">
        <v>84</v>
      </c>
      <c r="E60" s="38"/>
      <c r="F60" s="38">
        <f>+'Lease and Interest Rec Amort'!D27</f>
        <v>680.30983262716188</v>
      </c>
      <c r="H60" s="149"/>
      <c r="I60" s="147"/>
      <c r="J60" s="38"/>
      <c r="K60" s="38"/>
      <c r="M60" s="147"/>
      <c r="N60" s="147" t="s">
        <v>84</v>
      </c>
      <c r="O60" s="38"/>
      <c r="P60" s="38">
        <f t="shared" si="1"/>
        <v>680.30983262716188</v>
      </c>
      <c r="Q60" s="39"/>
    </row>
    <row r="61" spans="1:17" ht="35.4" customHeight="1" x14ac:dyDescent="0.3">
      <c r="A61" s="138"/>
      <c r="B61" s="138"/>
      <c r="C61" s="184" t="s">
        <v>113</v>
      </c>
      <c r="D61" s="168"/>
      <c r="E61" s="168"/>
      <c r="F61" s="168"/>
      <c r="H61" s="184"/>
      <c r="I61" s="168"/>
      <c r="J61" s="168"/>
      <c r="K61" s="168"/>
      <c r="M61" s="184" t="str">
        <f>+C61</f>
        <v>[To record lease payment received as reduction of remaining balance of interest receivable, reduction of lease receivable and interest earned on lease]</v>
      </c>
      <c r="N61" s="168"/>
      <c r="O61" s="168"/>
      <c r="P61" s="168"/>
      <c r="Q61" s="39"/>
    </row>
    <row r="62" spans="1:17" x14ac:dyDescent="0.3">
      <c r="A62" s="138"/>
      <c r="B62" s="138"/>
      <c r="C62" s="147"/>
      <c r="D62" s="147"/>
      <c r="E62" s="38"/>
      <c r="F62" s="38"/>
      <c r="H62" s="149"/>
      <c r="I62" s="147"/>
      <c r="J62" s="38"/>
      <c r="K62" s="38"/>
      <c r="M62" s="149"/>
      <c r="N62" s="147"/>
      <c r="O62" s="38"/>
      <c r="P62" s="38"/>
      <c r="Q62" s="39"/>
    </row>
    <row r="63" spans="1:17" x14ac:dyDescent="0.3">
      <c r="A63" s="138" t="s">
        <v>124</v>
      </c>
      <c r="B63" s="138"/>
      <c r="C63" s="147" t="s">
        <v>22</v>
      </c>
      <c r="D63" s="147"/>
      <c r="E63" s="38">
        <f>+'Lease and Interest Rec Amort'!C28</f>
        <v>3000</v>
      </c>
      <c r="F63" s="38"/>
      <c r="H63" s="149"/>
      <c r="I63" s="147" t="s">
        <v>21</v>
      </c>
      <c r="J63" s="38"/>
      <c r="K63" s="38"/>
      <c r="M63" s="147" t="s">
        <v>22</v>
      </c>
      <c r="N63" s="147"/>
      <c r="O63" s="38">
        <f>+E63</f>
        <v>3000</v>
      </c>
      <c r="P63" s="38"/>
      <c r="Q63" s="39"/>
    </row>
    <row r="64" spans="1:17" x14ac:dyDescent="0.3">
      <c r="A64" s="138"/>
      <c r="B64" s="138"/>
      <c r="C64" s="147"/>
      <c r="D64" s="147" t="s">
        <v>87</v>
      </c>
      <c r="E64" s="38"/>
      <c r="F64" s="38">
        <f>+'Lease and Interest Rec Amort'!E28</f>
        <v>2325.4893927912703</v>
      </c>
      <c r="H64" s="149"/>
      <c r="I64" s="147"/>
      <c r="J64" s="38"/>
      <c r="K64" s="38"/>
      <c r="M64" s="147"/>
      <c r="N64" s="147" t="s">
        <v>87</v>
      </c>
      <c r="O64" s="38"/>
      <c r="P64" s="38">
        <f t="shared" ref="P64:P65" si="2">+F64</f>
        <v>2325.4893927912703</v>
      </c>
      <c r="Q64" s="39"/>
    </row>
    <row r="65" spans="1:17" x14ac:dyDescent="0.3">
      <c r="A65" s="138"/>
      <c r="B65" s="138"/>
      <c r="C65" s="147"/>
      <c r="D65" s="147" t="s">
        <v>84</v>
      </c>
      <c r="E65" s="38"/>
      <c r="F65" s="38">
        <f>+'Lease and Interest Rec Amort'!D28</f>
        <v>674.51060720872977</v>
      </c>
      <c r="H65" s="149"/>
      <c r="I65" s="147"/>
      <c r="J65" s="38"/>
      <c r="K65" s="38"/>
      <c r="M65" s="147"/>
      <c r="N65" s="147" t="s">
        <v>84</v>
      </c>
      <c r="O65" s="38"/>
      <c r="P65" s="38">
        <f t="shared" si="2"/>
        <v>674.51060720872977</v>
      </c>
      <c r="Q65" s="39"/>
    </row>
    <row r="66" spans="1:17" x14ac:dyDescent="0.3">
      <c r="A66" s="138"/>
      <c r="B66" s="138"/>
      <c r="C66" s="194" t="s">
        <v>114</v>
      </c>
      <c r="D66" s="172"/>
      <c r="E66" s="172"/>
      <c r="F66" s="172"/>
      <c r="H66" s="184"/>
      <c r="I66" s="168"/>
      <c r="J66" s="168"/>
      <c r="K66" s="168"/>
      <c r="M66" s="184" t="str">
        <f>+C66</f>
        <v>[To record lease payment received and interest earned on lease]</v>
      </c>
      <c r="N66" s="168"/>
      <c r="O66" s="168"/>
      <c r="P66" s="168"/>
      <c r="Q66" s="39"/>
    </row>
    <row r="67" spans="1:17" x14ac:dyDescent="0.3">
      <c r="A67" s="138"/>
      <c r="B67" s="138"/>
      <c r="C67" s="195" t="s">
        <v>115</v>
      </c>
      <c r="D67" s="196"/>
      <c r="E67" s="196"/>
      <c r="F67" s="197"/>
      <c r="H67" s="149"/>
      <c r="I67" s="147"/>
      <c r="J67" s="38"/>
      <c r="K67" s="38"/>
      <c r="M67" s="149"/>
      <c r="N67" s="147"/>
      <c r="O67" s="38"/>
      <c r="P67" s="38"/>
      <c r="Q67" s="39"/>
    </row>
    <row r="68" spans="1:17" x14ac:dyDescent="0.3">
      <c r="A68" s="138"/>
      <c r="B68" s="138"/>
      <c r="C68" s="147"/>
      <c r="D68" s="147"/>
      <c r="E68" s="38"/>
      <c r="F68" s="38"/>
      <c r="H68" s="149"/>
      <c r="I68" s="147"/>
      <c r="J68" s="38"/>
      <c r="K68" s="38"/>
      <c r="M68" s="149"/>
      <c r="N68" s="147"/>
      <c r="O68" s="38"/>
      <c r="P68" s="38"/>
      <c r="Q68" s="39"/>
    </row>
    <row r="69" spans="1:17" x14ac:dyDescent="0.3">
      <c r="A69" s="138"/>
      <c r="B69" s="138"/>
      <c r="C69" s="147"/>
      <c r="D69" s="147"/>
      <c r="E69" s="38"/>
      <c r="F69" s="38"/>
      <c r="H69" s="149"/>
      <c r="I69" s="147"/>
      <c r="J69" s="38"/>
      <c r="K69" s="38"/>
      <c r="M69" s="149"/>
      <c r="N69" s="147"/>
      <c r="O69" s="38"/>
      <c r="P69" s="38"/>
      <c r="Q69" s="39"/>
    </row>
    <row r="70" spans="1:17" x14ac:dyDescent="0.3">
      <c r="A70" s="138" t="s">
        <v>116</v>
      </c>
      <c r="B70" s="138"/>
      <c r="C70" s="147" t="s">
        <v>97</v>
      </c>
      <c r="D70" s="152"/>
      <c r="E70" s="38">
        <f>SUM('Def Inflow Amort Schedule'!D30:D41)</f>
        <v>27672.281140149524</v>
      </c>
      <c r="F70" s="38"/>
      <c r="H70" s="147"/>
      <c r="I70" s="147" t="s">
        <v>21</v>
      </c>
      <c r="J70" s="38"/>
      <c r="K70" s="38"/>
      <c r="M70" s="147" t="str">
        <f>+C70</f>
        <v>Deferred inflow of resources</v>
      </c>
      <c r="N70" s="147"/>
      <c r="O70" s="38">
        <f>+E70</f>
        <v>27672.281140149524</v>
      </c>
      <c r="P70" s="38"/>
      <c r="Q70" s="39"/>
    </row>
    <row r="71" spans="1:17" x14ac:dyDescent="0.3">
      <c r="A71" s="138"/>
      <c r="B71" s="138"/>
      <c r="C71" s="151"/>
      <c r="D71" s="147" t="s">
        <v>102</v>
      </c>
      <c r="E71" s="38"/>
      <c r="F71" s="38">
        <f>+E70</f>
        <v>27672.281140149524</v>
      </c>
      <c r="H71" s="147"/>
      <c r="I71" s="147"/>
      <c r="J71" s="38"/>
      <c r="K71" s="38"/>
      <c r="M71" s="147"/>
      <c r="N71" s="133" t="str">
        <f>+D71</f>
        <v>Lease revenue</v>
      </c>
      <c r="O71" s="38"/>
      <c r="P71" s="38">
        <f>+F71</f>
        <v>27672.281140149524</v>
      </c>
      <c r="Q71" s="39"/>
    </row>
    <row r="72" spans="1:17" ht="36.9" customHeight="1" x14ac:dyDescent="0.3">
      <c r="A72" s="138"/>
      <c r="B72" s="138"/>
      <c r="C72" s="194" t="s">
        <v>117</v>
      </c>
      <c r="D72" s="172"/>
      <c r="E72" s="172"/>
      <c r="F72" s="172"/>
      <c r="H72" s="184"/>
      <c r="I72" s="168"/>
      <c r="J72" s="168"/>
      <c r="K72" s="168"/>
      <c r="M72" s="184" t="str">
        <f>+C72</f>
        <v>[To record amortization of deferred inflow of resources associated with installment and recognize lease revenue for the second year]</v>
      </c>
      <c r="N72" s="190"/>
      <c r="O72" s="168"/>
      <c r="P72" s="168"/>
      <c r="Q72" s="39"/>
    </row>
    <row r="73" spans="1:17" ht="35.1" customHeight="1" x14ac:dyDescent="0.3">
      <c r="A73" s="138"/>
      <c r="B73" s="138"/>
      <c r="C73" s="191" t="s">
        <v>118</v>
      </c>
      <c r="D73" s="192"/>
      <c r="E73" s="192"/>
      <c r="F73" s="193"/>
      <c r="H73" s="156"/>
      <c r="I73" s="156"/>
      <c r="J73" s="38"/>
      <c r="K73" s="38"/>
      <c r="M73" s="159"/>
      <c r="N73" s="160"/>
      <c r="O73" s="38"/>
      <c r="P73" s="38"/>
      <c r="Q73" s="39"/>
    </row>
    <row r="74" spans="1:17" x14ac:dyDescent="0.3">
      <c r="A74" s="138"/>
      <c r="B74" s="138"/>
      <c r="C74" s="149"/>
      <c r="D74" s="149"/>
      <c r="E74" s="38"/>
      <c r="F74" s="38"/>
      <c r="H74" s="156"/>
      <c r="I74" s="156"/>
      <c r="J74" s="38"/>
      <c r="K74" s="38"/>
      <c r="M74" s="139"/>
      <c r="N74" s="147"/>
      <c r="O74" s="38"/>
      <c r="P74" s="38"/>
      <c r="Q74" s="39"/>
    </row>
    <row r="75" spans="1:17" x14ac:dyDescent="0.3">
      <c r="A75" s="138"/>
      <c r="B75" s="138"/>
      <c r="C75" s="149"/>
      <c r="D75" s="149"/>
      <c r="E75" s="38"/>
      <c r="F75" s="38"/>
      <c r="H75" s="156"/>
      <c r="I75" s="156"/>
      <c r="J75" s="38"/>
      <c r="K75" s="38"/>
      <c r="M75" s="139"/>
      <c r="N75" s="147"/>
      <c r="O75" s="38"/>
      <c r="P75" s="38"/>
      <c r="Q75" s="39"/>
    </row>
    <row r="76" spans="1:17" x14ac:dyDescent="0.3">
      <c r="A76" s="138" t="s">
        <v>119</v>
      </c>
      <c r="B76" s="138"/>
      <c r="C76" s="139"/>
      <c r="D76" s="147" t="s">
        <v>21</v>
      </c>
      <c r="E76" s="38"/>
      <c r="F76" s="38"/>
      <c r="H76" s="151" t="s">
        <v>105</v>
      </c>
      <c r="I76" s="151"/>
      <c r="J76" s="38">
        <v>133333.32999999999</v>
      </c>
      <c r="K76" s="38"/>
      <c r="M76" s="147" t="str">
        <f>+H76</f>
        <v>Depreciation expense</v>
      </c>
      <c r="N76" s="147"/>
      <c r="O76" s="38">
        <f>+J76</f>
        <v>133333.32999999999</v>
      </c>
      <c r="P76" s="38"/>
      <c r="Q76" s="39"/>
    </row>
    <row r="77" spans="1:17" x14ac:dyDescent="0.3">
      <c r="A77" s="138"/>
      <c r="B77" s="138"/>
      <c r="C77" s="139"/>
      <c r="D77" s="147"/>
      <c r="E77" s="38"/>
      <c r="F77" s="38"/>
      <c r="H77" s="151"/>
      <c r="I77" s="151" t="s">
        <v>106</v>
      </c>
      <c r="J77" s="38"/>
      <c r="K77" s="38">
        <v>133333.32999999999</v>
      </c>
      <c r="M77" s="139"/>
      <c r="N77" s="147" t="str">
        <f>+I77</f>
        <v>Accumulated depreciation - building</v>
      </c>
      <c r="O77" s="38"/>
      <c r="P77" s="38">
        <f>+K77</f>
        <v>133333.32999999999</v>
      </c>
      <c r="Q77" s="39"/>
    </row>
    <row r="78" spans="1:17" x14ac:dyDescent="0.3">
      <c r="A78" s="138"/>
      <c r="B78" s="138"/>
      <c r="C78" s="184"/>
      <c r="D78" s="168"/>
      <c r="E78" s="168"/>
      <c r="F78" s="168"/>
      <c r="H78" s="194" t="s">
        <v>107</v>
      </c>
      <c r="I78" s="172"/>
      <c r="J78" s="172"/>
      <c r="K78" s="172"/>
      <c r="M78" s="184" t="str">
        <f>+H78</f>
        <v>[To record depreciation of building]</v>
      </c>
      <c r="N78" s="168"/>
      <c r="O78" s="168"/>
      <c r="P78" s="168"/>
      <c r="Q78" s="39"/>
    </row>
    <row r="79" spans="1:17" x14ac:dyDescent="0.3">
      <c r="A79" s="138"/>
      <c r="B79" s="138"/>
      <c r="C79" s="147"/>
      <c r="D79" s="147"/>
      <c r="E79" s="38"/>
      <c r="F79" s="38"/>
      <c r="H79" s="191" t="s">
        <v>120</v>
      </c>
      <c r="I79" s="192"/>
      <c r="J79" s="192"/>
      <c r="K79" s="193"/>
      <c r="M79" s="149"/>
      <c r="N79" s="147"/>
      <c r="O79" s="38"/>
      <c r="P79" s="38"/>
      <c r="Q79" s="39"/>
    </row>
    <row r="80" spans="1:17" x14ac:dyDescent="0.3">
      <c r="A80" s="138"/>
      <c r="B80" s="138"/>
      <c r="C80" s="147"/>
      <c r="D80" s="147"/>
      <c r="E80" s="38"/>
      <c r="F80" s="38"/>
      <c r="H80" s="149"/>
      <c r="I80" s="147"/>
      <c r="J80" s="38"/>
      <c r="K80" s="38"/>
      <c r="M80" s="149"/>
      <c r="N80" s="147"/>
      <c r="O80" s="38"/>
      <c r="P80" s="38"/>
      <c r="Q80" s="39"/>
    </row>
  </sheetData>
  <mergeCells count="48">
    <mergeCell ref="C61:F61"/>
    <mergeCell ref="H61:K61"/>
    <mergeCell ref="M61:P61"/>
    <mergeCell ref="C73:F73"/>
    <mergeCell ref="C78:F78"/>
    <mergeCell ref="H78:K78"/>
    <mergeCell ref="M78:P78"/>
    <mergeCell ref="H79:K79"/>
    <mergeCell ref="C66:F66"/>
    <mergeCell ref="H66:K66"/>
    <mergeCell ref="M66:P66"/>
    <mergeCell ref="C67:F67"/>
    <mergeCell ref="C72:F72"/>
    <mergeCell ref="H72:K72"/>
    <mergeCell ref="M72:P72"/>
    <mergeCell ref="C37:F37"/>
    <mergeCell ref="H37:K37"/>
    <mergeCell ref="M37:P37"/>
    <mergeCell ref="C55:F55"/>
    <mergeCell ref="H55:K55"/>
    <mergeCell ref="M55:P55"/>
    <mergeCell ref="H43:K43"/>
    <mergeCell ref="M43:P43"/>
    <mergeCell ref="C43:F43"/>
    <mergeCell ref="C49:F49"/>
    <mergeCell ref="H49:K49"/>
    <mergeCell ref="M49:P49"/>
    <mergeCell ref="C26:F26"/>
    <mergeCell ref="H26:K26"/>
    <mergeCell ref="M26:P26"/>
    <mergeCell ref="C32:F32"/>
    <mergeCell ref="H32:K32"/>
    <mergeCell ref="M32:P32"/>
    <mergeCell ref="C21:F21"/>
    <mergeCell ref="H21:K21"/>
    <mergeCell ref="M21:P21"/>
    <mergeCell ref="A1:P1"/>
    <mergeCell ref="C4:F4"/>
    <mergeCell ref="H4:K4"/>
    <mergeCell ref="M4:P4"/>
    <mergeCell ref="C10:F10"/>
    <mergeCell ref="H10:K10"/>
    <mergeCell ref="M10:P10"/>
    <mergeCell ref="H15:K15"/>
    <mergeCell ref="M15:P15"/>
    <mergeCell ref="C16:F16"/>
    <mergeCell ref="H16:K16"/>
    <mergeCell ref="M16:P16"/>
  </mergeCells>
  <pageMargins left="0.7" right="0.7" top="0.75" bottom="0.75" header="0.3" footer="0.3"/>
  <pageSetup paperSize="5" scale="50" orientation="landscape" horizontalDpi="4294967295" verticalDpi="4294967295" r:id="rId1"/>
  <colBreaks count="2" manualBreakCount="2">
    <brk id="7" max="1048575" man="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A9F6C69BC8AD49A9CE2001ACB86502" ma:contentTypeVersion="8" ma:contentTypeDescription="Create a new document." ma:contentTypeScope="" ma:versionID="50569e5abe5ee5bdf75211925a5517fe">
  <xsd:schema xmlns:xsd="http://www.w3.org/2001/XMLSchema" xmlns:xs="http://www.w3.org/2001/XMLSchema" xmlns:p="http://schemas.microsoft.com/office/2006/metadata/properties" xmlns:ns3="0f230781-6b11-4dde-9492-f75e5364caeb" targetNamespace="http://schemas.microsoft.com/office/2006/metadata/properties" ma:root="true" ma:fieldsID="cc732e5b78818b474e4ff33040cf21e6" ns3:_="">
    <xsd:import namespace="0f230781-6b11-4dde-9492-f75e5364caeb"/>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230781-6b11-4dde-9492-f75e5364ca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35B6A8-486C-4F5C-94F1-6988E15E5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230781-6b11-4dde-9492-f75e5364ca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CDFCCD-8275-41B3-9765-7EE45F57C169}">
  <ds:schemaRefs>
    <ds:schemaRef ds:uri="http://schemas.microsoft.com/sharepoint/v3/contenttype/forms"/>
  </ds:schemaRefs>
</ds:datastoreItem>
</file>

<file path=customXml/itemProps3.xml><?xml version="1.0" encoding="utf-8"?>
<ds:datastoreItem xmlns:ds="http://schemas.openxmlformats.org/officeDocument/2006/customXml" ds:itemID="{70158BB4-792F-48DD-A95C-EFB982BB5F2A}">
  <ds:schemaRefs>
    <ds:schemaRef ds:uri="0f230781-6b11-4dde-9492-f75e5364cae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Assumptions_Lessee</vt:lpstr>
      <vt:lpstr>Lease Payable Amort</vt:lpstr>
      <vt:lpstr>Right to Use Amort Schedule</vt:lpstr>
      <vt:lpstr>Lessee Entries</vt:lpstr>
      <vt:lpstr>Assumptions_Lessor</vt:lpstr>
      <vt:lpstr>Lease and Interest Rec Amort</vt:lpstr>
      <vt:lpstr>Def Inflow Amort Schedule</vt:lpstr>
      <vt:lpstr>Lessor Entries</vt:lpstr>
      <vt:lpstr>'Def Inflow Amort Schedule'!Print_Area</vt:lpstr>
      <vt:lpstr>'Lessee Entries'!Print_Area</vt:lpstr>
      <vt:lpstr>'Lessor Entries'!Print_Area</vt:lpstr>
      <vt:lpstr>'Right to Use Amort Schedule'!Print_Area</vt:lpstr>
      <vt:lpstr>'Lessee Entries'!Print_Titles</vt:lpstr>
      <vt:lpstr>'Lessor Entries'!Print_Titles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Adams</dc:creator>
  <cp:lastModifiedBy>Todd Buikema</cp:lastModifiedBy>
  <dcterms:created xsi:type="dcterms:W3CDTF">2021-11-15T19:30:34Z</dcterms:created>
  <dcterms:modified xsi:type="dcterms:W3CDTF">2023-07-07T20:37:35Z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0x010100A1A9F6C69BC8AD49A9CE2001ACB86502</vt:lpwstr>
  </property>
</Properties>
</file>