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gfoaorg-my.sharepoint.com/personal/mlevine_gfoa_org/Documents/Documents/Example JE Collections/GASB 100 Ghosts/"/>
    </mc:Choice>
  </mc:AlternateContent>
  <xr:revisionPtr revIDLastSave="36" documentId="8_{B088DB3E-DA4B-4F06-85E9-B5D9DA030582}" xr6:coauthVersionLast="47" xr6:coauthVersionMax="47" xr10:uidLastSave="{951B7A9F-38FE-441E-9B42-9BD01301FEBD}"/>
  <bookViews>
    <workbookView xWindow="-120" yWindow="-120" windowWidth="24240" windowHeight="12660" tabRatio="904" firstSheet="4" activeTab="9" xr2:uid="{00000000-000D-0000-FFFF-FFFF00000000}"/>
  </bookViews>
  <sheets>
    <sheet name="GFS major to non" sheetId="2" r:id="rId1"/>
    <sheet name="GFS nonmajor to major" sheetId="1" r:id="rId2"/>
    <sheet name="GFS Bal major to nonmajor" sheetId="4" r:id="rId3"/>
    <sheet name="GFS Bal nonmajor to major" sheetId="3" r:id="rId4"/>
    <sheet name="SA discrete to blended" sheetId="7" r:id="rId5"/>
    <sheet name="SA blended to discrete" sheetId="5" r:id="rId6"/>
    <sheet name="Note table M&amp;D to N&amp;B" sheetId="8" r:id="rId7"/>
    <sheet name="Note table N&amp;B to M&amp;D" sheetId="9" r:id="rId8"/>
    <sheet name="Comb sch major to nonmajor" sheetId="11" r:id="rId9"/>
    <sheet name="Comb sch nonmajor to major" sheetId="13" r:id="rId10"/>
  </sheets>
  <definedNames>
    <definedName name="_xlnm.Print_Area" localSheetId="8">'Comb sch major to nonmajor'!$A$1:$P$38</definedName>
    <definedName name="_xlnm.Print_Area" localSheetId="9">'Comb sch nonmajor to major'!$A$1:$O$37</definedName>
    <definedName name="_xlnm.Print_Area" localSheetId="2">'GFS Bal major to nonmajor'!$A$2:$L$22</definedName>
    <definedName name="_xlnm.Print_Area" localSheetId="3">'GFS Bal nonmajor to major'!$A$2:$N$26</definedName>
    <definedName name="_xlnm.Print_Area" localSheetId="0">'GFS major to non'!$A$2:$N$39</definedName>
    <definedName name="_xlnm.Print_Area" localSheetId="1">'GFS nonmajor to major'!$A$2:$N$35</definedName>
    <definedName name="_xlnm.Print_Area" localSheetId="6">'Note table M&amp;D to N&amp;B'!$B$3:$R$12</definedName>
    <definedName name="_xlnm.Print_Area" localSheetId="7">'Note table N&amp;B to M&amp;D'!$A$3:$Q$12</definedName>
    <definedName name="_xlnm.Print_Area" localSheetId="5">'SA blended to discrete'!$A$2:$T$41</definedName>
    <definedName name="_xlnm.Print_Area" localSheetId="4">'SA discrete to blended'!$A$2:$W$42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7" i="3" l="1"/>
  <c r="L27" i="3"/>
  <c r="J27" i="3"/>
  <c r="H27" i="3"/>
  <c r="F27" i="3"/>
  <c r="F11" i="3"/>
  <c r="F15" i="3" s="1"/>
  <c r="H25" i="4"/>
  <c r="Q40" i="7"/>
  <c r="V27" i="5" l="1"/>
  <c r="R6" i="8"/>
  <c r="V39" i="5"/>
  <c r="V20" i="5"/>
  <c r="V29" i="5" s="1"/>
  <c r="W34" i="7"/>
  <c r="R9" i="8" s="1"/>
  <c r="P11" i="4"/>
  <c r="M37" i="13"/>
  <c r="L21" i="11"/>
  <c r="P32" i="11"/>
  <c r="P30" i="11"/>
  <c r="P28" i="11"/>
  <c r="P24" i="11"/>
  <c r="L25" i="2" s="1"/>
  <c r="P18" i="11"/>
  <c r="L19" i="2" s="1"/>
  <c r="N36" i="11"/>
  <c r="N21" i="11"/>
  <c r="N26" i="11" s="1"/>
  <c r="F21" i="11"/>
  <c r="F26" i="11" s="1"/>
  <c r="F38" i="11" s="1"/>
  <c r="M35" i="13"/>
  <c r="I35" i="13"/>
  <c r="I37" i="13" s="1"/>
  <c r="G35" i="13"/>
  <c r="G37" i="13" s="1"/>
  <c r="O34" i="13"/>
  <c r="O32" i="13"/>
  <c r="O30" i="13"/>
  <c r="O28" i="13"/>
  <c r="L25" i="1" s="1"/>
  <c r="J7" i="9" s="1"/>
  <c r="O24" i="13"/>
  <c r="L21" i="1" s="1"/>
  <c r="M21" i="13"/>
  <c r="M26" i="13" s="1"/>
  <c r="I21" i="13"/>
  <c r="I26" i="13" s="1"/>
  <c r="G21" i="13"/>
  <c r="G26" i="13" s="1"/>
  <c r="O18" i="13"/>
  <c r="L15" i="1" s="1"/>
  <c r="L36" i="11"/>
  <c r="J36" i="11"/>
  <c r="H36" i="11"/>
  <c r="F36" i="11"/>
  <c r="J21" i="11"/>
  <c r="J26" i="11" s="1"/>
  <c r="P14" i="11"/>
  <c r="L15" i="2" s="1"/>
  <c r="H21" i="11"/>
  <c r="H26" i="11" s="1"/>
  <c r="P34" i="11"/>
  <c r="L11" i="9"/>
  <c r="N10" i="9"/>
  <c r="L10" i="9"/>
  <c r="H8" i="9"/>
  <c r="H12" i="9" s="1"/>
  <c r="N7" i="9"/>
  <c r="L7" i="9"/>
  <c r="F7" i="9"/>
  <c r="R39" i="5"/>
  <c r="P39" i="5"/>
  <c r="N6" i="8"/>
  <c r="L11" i="8"/>
  <c r="F11" i="8"/>
  <c r="N10" i="8"/>
  <c r="L10" i="8"/>
  <c r="J8" i="8"/>
  <c r="P8" i="8" s="1"/>
  <c r="P6" i="8"/>
  <c r="L6" i="8"/>
  <c r="J6" i="8"/>
  <c r="L15" i="3"/>
  <c r="J14" i="4"/>
  <c r="J31" i="2"/>
  <c r="H7" i="8" s="1"/>
  <c r="H29" i="2"/>
  <c r="F29" i="2"/>
  <c r="F6" i="8" s="1"/>
  <c r="F25" i="2"/>
  <c r="H6" i="8"/>
  <c r="O34" i="7"/>
  <c r="M14" i="7"/>
  <c r="M18" i="7" s="1"/>
  <c r="K14" i="7"/>
  <c r="K18" i="7" s="1"/>
  <c r="I14" i="7"/>
  <c r="I18" i="7" s="1"/>
  <c r="G14" i="7"/>
  <c r="S38" i="7"/>
  <c r="S36" i="7"/>
  <c r="S32" i="7"/>
  <c r="Q28" i="7"/>
  <c r="O26" i="7"/>
  <c r="S26" i="7" s="1"/>
  <c r="S24" i="7"/>
  <c r="Q16" i="7"/>
  <c r="O16" i="7"/>
  <c r="L29" i="1"/>
  <c r="N29" i="1" s="1"/>
  <c r="N33" i="5" s="1"/>
  <c r="L9" i="9" s="1"/>
  <c r="T27" i="5"/>
  <c r="T19" i="5"/>
  <c r="T29" i="5" s="1"/>
  <c r="N33" i="2"/>
  <c r="N14" i="5"/>
  <c r="R35" i="5"/>
  <c r="R37" i="5"/>
  <c r="F16" i="5"/>
  <c r="N25" i="5"/>
  <c r="P14" i="5"/>
  <c r="N12" i="5"/>
  <c r="R12" i="5" s="1"/>
  <c r="R23" i="5"/>
  <c r="R31" i="5"/>
  <c r="P27" i="5"/>
  <c r="J16" i="5"/>
  <c r="L8" i="8" l="1"/>
  <c r="O40" i="7"/>
  <c r="S40" i="7"/>
  <c r="V41" i="5"/>
  <c r="N12" i="9"/>
  <c r="L12" i="9"/>
  <c r="J9" i="9"/>
  <c r="P9" i="9" s="1"/>
  <c r="P12" i="9" s="1"/>
  <c r="T33" i="5"/>
  <c r="T39" i="5" s="1"/>
  <c r="T41" i="5" s="1"/>
  <c r="N39" i="5"/>
  <c r="N38" i="11"/>
  <c r="O35" i="13"/>
  <c r="O37" i="13" s="1"/>
  <c r="O21" i="13"/>
  <c r="O26" i="13" s="1"/>
  <c r="O14" i="13"/>
  <c r="L12" i="1" s="1"/>
  <c r="J38" i="11"/>
  <c r="L26" i="11"/>
  <c r="H38" i="11"/>
  <c r="U34" i="7"/>
  <c r="F12" i="8"/>
  <c r="L12" i="8"/>
  <c r="O28" i="7"/>
  <c r="N12" i="8"/>
  <c r="S16" i="7"/>
  <c r="Q18" i="7"/>
  <c r="Q30" i="7" s="1"/>
  <c r="Q42" i="7" s="1"/>
  <c r="O14" i="7"/>
  <c r="S14" i="7" s="1"/>
  <c r="G18" i="7"/>
  <c r="S25" i="7"/>
  <c r="S28" i="7" s="1"/>
  <c r="R14" i="5"/>
  <c r="N27" i="5"/>
  <c r="R25" i="5"/>
  <c r="L16" i="5"/>
  <c r="P16" i="5"/>
  <c r="H16" i="5"/>
  <c r="R24" i="5"/>
  <c r="N16" i="5"/>
  <c r="P21" i="11" l="1"/>
  <c r="L38" i="11"/>
  <c r="S18" i="7"/>
  <c r="S30" i="7" s="1"/>
  <c r="S42" i="7" s="1"/>
  <c r="O18" i="7"/>
  <c r="O30" i="7" s="1"/>
  <c r="O42" i="7" s="1"/>
  <c r="R27" i="5"/>
  <c r="P29" i="5"/>
  <c r="P41" i="5" s="1"/>
  <c r="R16" i="5"/>
  <c r="P36" i="11" l="1"/>
  <c r="P26" i="11"/>
  <c r="R29" i="5"/>
  <c r="R41" i="5" s="1"/>
  <c r="P38" i="11" l="1"/>
  <c r="J33" i="1"/>
  <c r="H33" i="1"/>
  <c r="F31" i="1"/>
  <c r="N35" i="2"/>
  <c r="H37" i="2"/>
  <c r="F37" i="2"/>
  <c r="N12" i="1"/>
  <c r="Q12" i="1" s="1"/>
  <c r="J17" i="4"/>
  <c r="L17" i="4" s="1"/>
  <c r="H14" i="4"/>
  <c r="F11" i="4"/>
  <c r="N25" i="2"/>
  <c r="N21" i="1"/>
  <c r="J15" i="3"/>
  <c r="H19" i="2"/>
  <c r="F19" i="2"/>
  <c r="H15" i="2"/>
  <c r="F15" i="2"/>
  <c r="H15" i="3"/>
  <c r="L27" i="1"/>
  <c r="N31" i="1" l="1"/>
  <c r="F11" i="9"/>
  <c r="F12" i="9" s="1"/>
  <c r="J8" i="9"/>
  <c r="J12" i="9" s="1"/>
  <c r="H35" i="1"/>
  <c r="J35" i="1"/>
  <c r="N27" i="1"/>
  <c r="L33" i="1"/>
  <c r="L35" i="1" s="1"/>
  <c r="F33" i="1"/>
  <c r="F35" i="1" s="1"/>
  <c r="N15" i="1"/>
  <c r="Q15" i="1" s="1"/>
  <c r="N19" i="2"/>
  <c r="R19" i="2" s="1"/>
  <c r="H22" i="2"/>
  <c r="H27" i="2" s="1"/>
  <c r="H39" i="2" s="1"/>
  <c r="H21" i="4" s="1"/>
  <c r="F22" i="2"/>
  <c r="F27" i="2" s="1"/>
  <c r="F39" i="2" s="1"/>
  <c r="F21" i="4" s="1"/>
  <c r="N15" i="2"/>
  <c r="R15" i="2" s="1"/>
  <c r="L22" i="2"/>
  <c r="N18" i="3"/>
  <c r="N29" i="2"/>
  <c r="J18" i="1"/>
  <c r="N25" i="1"/>
  <c r="F18" i="1"/>
  <c r="H18" i="1"/>
  <c r="L18" i="1"/>
  <c r="L23" i="1" l="1"/>
  <c r="N33" i="1"/>
  <c r="N35" i="1" s="1"/>
  <c r="L31" i="2"/>
  <c r="L27" i="2"/>
  <c r="J23" i="1"/>
  <c r="J23" i="3" s="1"/>
  <c r="H23" i="1"/>
  <c r="F23" i="1"/>
  <c r="N22" i="2"/>
  <c r="L23" i="3"/>
  <c r="N18" i="1"/>
  <c r="L37" i="2" l="1"/>
  <c r="J7" i="8"/>
  <c r="J12" i="8" s="1"/>
  <c r="H23" i="3"/>
  <c r="F23" i="3"/>
  <c r="F14" i="4"/>
  <c r="F25" i="4" s="1"/>
  <c r="N31" i="2"/>
  <c r="N37" i="2" s="1"/>
  <c r="N27" i="2"/>
  <c r="N23" i="1"/>
  <c r="N39" i="2" l="1"/>
  <c r="L21" i="4" s="1"/>
  <c r="L14" i="4"/>
  <c r="N23" i="3"/>
  <c r="L39" i="2"/>
  <c r="J21" i="4" s="1"/>
  <c r="J25" i="4" s="1"/>
  <c r="N15" i="3"/>
  <c r="P19" i="4" l="1"/>
  <c r="L25" i="4"/>
  <c r="R17" i="3"/>
  <c r="N29" i="5" l="1"/>
  <c r="N41" i="5" s="1"/>
  <c r="N11" i="3"/>
  <c r="R11" i="3" l="1"/>
  <c r="L11" i="4"/>
</calcChain>
</file>

<file path=xl/sharedStrings.xml><?xml version="1.0" encoding="utf-8"?>
<sst xmlns="http://schemas.openxmlformats.org/spreadsheetml/2006/main" count="323" uniqueCount="136">
  <si>
    <t>REVENUES</t>
  </si>
  <si>
    <t>EXPENDITURES</t>
  </si>
  <si>
    <t>OTHER FINANCING SOURCES (USES)</t>
  </si>
  <si>
    <t>GOVERNMENTAL FUNDS</t>
  </si>
  <si>
    <t>Nonmajor</t>
  </si>
  <si>
    <t>Total</t>
  </si>
  <si>
    <t>Governmental</t>
  </si>
  <si>
    <t>Funds</t>
  </si>
  <si>
    <t>Total revenues</t>
  </si>
  <si>
    <t>Total expenditures</t>
  </si>
  <si>
    <t>EXCESS (DEFICIENCY) OF REVENUES</t>
  </si>
  <si>
    <t>OVER EXPENDITURES</t>
  </si>
  <si>
    <t>Total other financing sources (uses)</t>
  </si>
  <si>
    <t>NET CHANGE IN FUND BALANCES</t>
  </si>
  <si>
    <t>City of Government</t>
  </si>
  <si>
    <t>BALANCE SHEET</t>
  </si>
  <si>
    <t>ASSETS</t>
  </si>
  <si>
    <t>Total assets</t>
  </si>
  <si>
    <t>LIABILITIES</t>
  </si>
  <si>
    <t>Total liabilities</t>
  </si>
  <si>
    <t>DEFERRED INFLOWS OF RESOURCES</t>
  </si>
  <si>
    <t>Total deferred inflows of resources</t>
  </si>
  <si>
    <t>FUND BALANCES</t>
  </si>
  <si>
    <t>Total fund balances</t>
  </si>
  <si>
    <t>Error correction</t>
  </si>
  <si>
    <t>Change within financial reporting entity (major to nonmajor fund)</t>
  </si>
  <si>
    <t>STATEMENT OF REVENUES, EXPENDITURES AND CHANGES IN FUND BALANCES</t>
  </si>
  <si>
    <t>Change in accounting principle (GASB 101)</t>
  </si>
  <si>
    <t>STATEMENT OF ACTIVITIES</t>
  </si>
  <si>
    <t>Program Revenues</t>
  </si>
  <si>
    <t>Net (Expense) Revenue and Change in Net Positon</t>
  </si>
  <si>
    <t>Operating</t>
  </si>
  <si>
    <t>Capital</t>
  </si>
  <si>
    <t>Primary Government</t>
  </si>
  <si>
    <t>Charges</t>
  </si>
  <si>
    <t>Grants and</t>
  </si>
  <si>
    <t>Business-Type</t>
  </si>
  <si>
    <t>FUNCTIONS/PROGRAMS</t>
  </si>
  <si>
    <t>Expenses</t>
  </si>
  <si>
    <t>for Services</t>
  </si>
  <si>
    <t>Contributions</t>
  </si>
  <si>
    <t>Activities</t>
  </si>
  <si>
    <t>PRIMARY GOVERNMENT</t>
  </si>
  <si>
    <t>Governmental Activities</t>
  </si>
  <si>
    <t>Total governmental activities</t>
  </si>
  <si>
    <t>Business-Type Activities</t>
  </si>
  <si>
    <t>Total business-type activities</t>
  </si>
  <si>
    <t>TOTAL PRIMARY GOVERNMENT</t>
  </si>
  <si>
    <t>Gain on disposal of capital assets</t>
  </si>
  <si>
    <t>Transfers in (out)</t>
  </si>
  <si>
    <t>CHANGE IN NET POSITION</t>
  </si>
  <si>
    <t>NET POSITION, APRIL 30</t>
  </si>
  <si>
    <t xml:space="preserve">Total General Revenues </t>
  </si>
  <si>
    <t>Change in accounting principal (GASB 101)</t>
  </si>
  <si>
    <t>Component Units</t>
  </si>
  <si>
    <t>Component Unit</t>
  </si>
  <si>
    <t>Clinic</t>
  </si>
  <si>
    <t>Health Clinic</t>
  </si>
  <si>
    <t>COMPONENT UNIT</t>
  </si>
  <si>
    <t>Change to financial reporting entity (blended to discrete)</t>
  </si>
  <si>
    <t>Change within financial reporting entity (nonmajor to major fund)</t>
  </si>
  <si>
    <t>Change to financial reporting entity (discrete to blended CU)</t>
  </si>
  <si>
    <t>Reporting Units Affected by Adjustments to and Restatements of Beginning Balances</t>
  </si>
  <si>
    <t>Government-Wide</t>
  </si>
  <si>
    <t>FUND BALANCES, 6/30/X2</t>
  </si>
  <si>
    <t>NET POSITION, 6/30/X2</t>
  </si>
  <si>
    <t>As of June  30, 20X2</t>
  </si>
  <si>
    <t>For the Year Ended June 30, 20X2</t>
  </si>
  <si>
    <t>As of June 30, 20X2</t>
  </si>
  <si>
    <t>For the Year Ended June  30, 20X2</t>
  </si>
  <si>
    <t>6/30/X1, as previously reported</t>
  </si>
  <si>
    <t>Change from blended to discrete presentation</t>
  </si>
  <si>
    <t>Change from major to nonmajor fund</t>
  </si>
  <si>
    <t xml:space="preserve">Nonmajor Governmental </t>
  </si>
  <si>
    <t>General Fund</t>
  </si>
  <si>
    <t>Discrete--&gt; Blended</t>
  </si>
  <si>
    <t>Major--&gt; Nonmajor</t>
  </si>
  <si>
    <t>Nonmajor--&gt; Major</t>
  </si>
  <si>
    <t>Blended --&gt; Discrete</t>
  </si>
  <si>
    <t>Change from nonmajor to major fund</t>
  </si>
  <si>
    <r>
      <t>FUND BALANCES, 6/30/X1</t>
    </r>
    <r>
      <rPr>
        <sz val="12"/>
        <color rgb="FFFF0000"/>
        <rFont val="Calibri"/>
        <family val="2"/>
        <scheme val="minor"/>
      </rPr>
      <t>, as previously presented</t>
    </r>
  </si>
  <si>
    <r>
      <t>NET POSITION (DEFICIT), MAY 1</t>
    </r>
    <r>
      <rPr>
        <sz val="12"/>
        <color rgb="FFFF0000"/>
        <rFont val="Calibri"/>
        <family val="2"/>
        <scheme val="minor"/>
      </rPr>
      <t>,</t>
    </r>
    <r>
      <rPr>
        <sz val="12"/>
        <rFont val="Calibri"/>
        <family val="2"/>
        <scheme val="minor"/>
      </rPr>
      <t xml:space="preserve"> </t>
    </r>
    <r>
      <rPr>
        <sz val="12"/>
        <color rgb="FFFF0000"/>
        <rFont val="Calibri"/>
        <family val="2"/>
        <scheme val="minor"/>
      </rPr>
      <t>as previously reported</t>
    </r>
  </si>
  <si>
    <r>
      <t>NET POSITION (DEFICIT), 6/30/X1</t>
    </r>
    <r>
      <rPr>
        <sz val="12"/>
        <color rgb="FFFF0000"/>
        <rFont val="Calibri"/>
        <family val="2"/>
        <scheme val="minor"/>
      </rPr>
      <t>,</t>
    </r>
    <r>
      <rPr>
        <sz val="12"/>
        <rFont val="Calibri"/>
        <family val="2"/>
        <scheme val="minor"/>
      </rPr>
      <t xml:space="preserve"> </t>
    </r>
    <r>
      <rPr>
        <sz val="12"/>
        <color rgb="FFFF0000"/>
        <rFont val="Calibri"/>
        <family val="2"/>
        <scheme val="minor"/>
      </rPr>
      <t>as previously reported</t>
    </r>
  </si>
  <si>
    <t>Art Collection</t>
  </si>
  <si>
    <t>Maintenance</t>
  </si>
  <si>
    <t xml:space="preserve"> Funds</t>
  </si>
  <si>
    <t>Fund</t>
  </si>
  <si>
    <t>Federal Grant</t>
  </si>
  <si>
    <t>State Grant</t>
  </si>
  <si>
    <t xml:space="preserve"> Fund</t>
  </si>
  <si>
    <t>Special Revenue Funds</t>
  </si>
  <si>
    <t>(Blended CU)</t>
  </si>
  <si>
    <t>Permanent</t>
  </si>
  <si>
    <t>Change to financial reporting entity (blended to discrete CU)</t>
  </si>
  <si>
    <t>Former CU</t>
  </si>
  <si>
    <t>COMPONENT UNITS</t>
  </si>
  <si>
    <t>Adult Education</t>
  </si>
  <si>
    <t>Changes to / in reporting entity (clinic to blended, ed closed)</t>
  </si>
  <si>
    <t>Adult Education Center</t>
  </si>
  <si>
    <t>Health</t>
  </si>
  <si>
    <t>Adult</t>
  </si>
  <si>
    <t xml:space="preserve"> Education</t>
  </si>
  <si>
    <t>Change to / in financial reporting entity (clinic blended to discrete)</t>
  </si>
  <si>
    <t>Change to reporting entity (discontinued CU)</t>
  </si>
  <si>
    <t>Change in reporting entity (discrete to blended CU)</t>
  </si>
  <si>
    <t xml:space="preserve">Formerly </t>
  </si>
  <si>
    <t>Major Fund</t>
  </si>
  <si>
    <t>Major Funds</t>
  </si>
  <si>
    <r>
      <rPr>
        <i/>
        <sz val="12"/>
        <color rgb="FFFF0000"/>
        <rFont val="Calibri"/>
        <family val="2"/>
        <scheme val="minor"/>
      </rPr>
      <t>Formerly Discrete</t>
    </r>
    <r>
      <rPr>
        <sz val="12"/>
        <rFont val="Calibri"/>
        <family val="2"/>
        <scheme val="minor"/>
      </rPr>
      <t xml:space="preserve"> Health Clinic</t>
    </r>
  </si>
  <si>
    <r>
      <rPr>
        <i/>
        <sz val="12"/>
        <color rgb="FFFF0000"/>
        <rFont val="Calibri"/>
        <family val="2"/>
        <scheme val="minor"/>
      </rPr>
      <t>Former CU</t>
    </r>
    <r>
      <rPr>
        <sz val="12"/>
        <rFont val="Calibri"/>
        <family val="2"/>
        <scheme val="minor"/>
      </rPr>
      <t xml:space="preserve"> Adult Education Center</t>
    </r>
  </si>
  <si>
    <t>Education</t>
  </si>
  <si>
    <t>Discrete CU</t>
  </si>
  <si>
    <t>Business</t>
  </si>
  <si>
    <t>Type</t>
  </si>
  <si>
    <t>Federal</t>
  </si>
  <si>
    <t>Grant</t>
  </si>
  <si>
    <t>COMBINING STATEMENT OF REVENUES, EXPENDITURES AND CHANGES IN FUND BALANCES</t>
  </si>
  <si>
    <t>NONMAJOR GOVERNMENTAL FUNDS</t>
  </si>
  <si>
    <t>Note for presentation and possibly TAD - if this is the only adjustment to the financial statements, the fund balance as previously reported and fund balance as adjusted will equal. Still need to add the adjustment row to clearly identify the change in column structure.</t>
  </si>
  <si>
    <t>Formerly Non-</t>
  </si>
  <si>
    <t>Formerly Gov-</t>
  </si>
  <si>
    <t>ermental Fund</t>
  </si>
  <si>
    <t>major Fund</t>
  </si>
  <si>
    <t>General  Fund</t>
  </si>
  <si>
    <t>FUND BALANCES, 6/30/X1, as adjusted or restated</t>
  </si>
  <si>
    <t>FUND BALANCES, MAY 1, as adjusted or restated</t>
  </si>
  <si>
    <t>6/30/X1, as adjusted or restated</t>
  </si>
  <si>
    <t>Recreation</t>
  </si>
  <si>
    <t>Grants Fund</t>
  </si>
  <si>
    <t>Private</t>
  </si>
  <si>
    <t>Private Grant</t>
  </si>
  <si>
    <t>Recreational</t>
  </si>
  <si>
    <t>Private Grant  Fund</t>
  </si>
  <si>
    <t>Recreation Fund</t>
  </si>
  <si>
    <t>Grant Fund</t>
  </si>
  <si>
    <t xml:space="preserve">Recreation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</si>
</sst>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3" formatCode="_(* #,##0.00_);_(* \(#,##0.00\);_(* &quot;-&quot;??_);_(@_)"/>
    <numFmt numFmtId="164" formatCode="_(* #,##0_);_(* \(#,##0\);_(* &quot;-&quot;??_);_(@_)"/>
  </numFmts>
  <fonts count="11" x14ac:knownFonts="1">
    <font>
      <sz val="11"/>
      <color theme="1"/>
      <name val="Calibri"/>
      <family val="2"/>
      <scheme val="minor"/>
    </font>
    <font>
      <sz val="10"/>
      <name val="Arial"/>
      <family val="2"/>
    </font>
    <font>
      <sz val="11"/>
      <color theme="1"/>
      <name val="Calibri"/>
      <family val="2"/>
      <scheme val="minor"/>
    </font>
    <font>
      <sz val="12"/>
      <color theme="1"/>
      <name val="Calibri"/>
      <family val="2"/>
      <scheme val="minor"/>
    </font>
    <font>
      <sz val="12"/>
      <color rgb="FFFF0000"/>
      <name val="Calibri"/>
      <family val="2"/>
      <scheme val="minor"/>
    </font>
    <font>
      <sz val="12"/>
      <name val="Calibri"/>
      <family val="2"/>
      <scheme val="minor"/>
    </font>
    <font>
      <b/>
      <sz val="12"/>
      <color rgb="FF0000FF"/>
      <name val="Calibri"/>
      <family val="2"/>
      <scheme val="minor"/>
    </font>
    <font>
      <b/>
      <sz val="12"/>
      <color rgb="FFFF0000"/>
      <name val="Calibri"/>
      <family val="2"/>
      <scheme val="minor"/>
    </font>
    <font>
      <b/>
      <sz val="12"/>
      <name val="Calibri"/>
      <family val="2"/>
      <scheme val="minor"/>
    </font>
    <font>
      <i/>
      <sz val="12"/>
      <color rgb="FFFF0000"/>
      <name val="Calibri"/>
      <family val="2"/>
      <scheme val="minor"/>
    </font>
    <font>
      <sz val="12"/>
      <color rgb="FF0000FF"/>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9">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3" fontId="2" fillId="0" borderId="0" applyFont="0" applyFill="0" applyBorder="0" applyAlignment="0" applyProtection="0"/>
  </cellStyleXfs>
  <cellXfs count="80">
    <xf numFmtId="0" fontId="0" fillId="0" borderId="0" xfId="0"/>
    <xf numFmtId="0" fontId="3" fillId="0" borderId="0" xfId="0" applyFont="1"/>
    <xf numFmtId="41" fontId="3" fillId="0" borderId="0" xfId="0" applyNumberFormat="1" applyFont="1"/>
    <xf numFmtId="42" fontId="3" fillId="0" borderId="0" xfId="0" applyNumberFormat="1" applyFont="1"/>
    <xf numFmtId="164" fontId="3"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42" fontId="3" fillId="0" borderId="3" xfId="0" applyNumberFormat="1" applyFont="1" applyBorder="1"/>
    <xf numFmtId="41" fontId="3" fillId="0" borderId="1" xfId="0" applyNumberFormat="1" applyFont="1" applyBorder="1"/>
    <xf numFmtId="0" fontId="4" fillId="0" borderId="0" xfId="0" applyFont="1" applyAlignment="1">
      <alignment horizontal="right"/>
    </xf>
    <xf numFmtId="41" fontId="4" fillId="0" borderId="0" xfId="0" applyNumberFormat="1" applyFont="1"/>
    <xf numFmtId="43" fontId="4" fillId="0" borderId="0" xfId="2" applyFont="1"/>
    <xf numFmtId="0" fontId="5" fillId="0" borderId="0" xfId="0" applyFont="1" applyAlignment="1">
      <alignment horizontal="center"/>
    </xf>
    <xf numFmtId="0" fontId="5" fillId="0" borderId="1" xfId="0" applyFont="1" applyBorder="1" applyAlignment="1">
      <alignment horizontal="center"/>
    </xf>
    <xf numFmtId="0" fontId="5" fillId="0" borderId="0" xfId="0" applyFont="1"/>
    <xf numFmtId="164" fontId="5" fillId="0" borderId="0" xfId="1" applyNumberFormat="1" applyFont="1" applyFill="1"/>
    <xf numFmtId="164" fontId="5" fillId="0" borderId="0" xfId="1" applyNumberFormat="1" applyFont="1" applyFill="1" applyBorder="1"/>
    <xf numFmtId="41" fontId="5" fillId="0" borderId="0" xfId="1" applyNumberFormat="1" applyFont="1" applyFill="1" applyBorder="1"/>
    <xf numFmtId="42" fontId="5" fillId="0" borderId="1" xfId="1" applyNumberFormat="1" applyFont="1" applyFill="1" applyBorder="1"/>
    <xf numFmtId="41" fontId="5" fillId="0" borderId="1" xfId="1" applyNumberFormat="1" applyFont="1" applyFill="1" applyBorder="1"/>
    <xf numFmtId="164" fontId="5" fillId="0" borderId="1" xfId="1" applyNumberFormat="1" applyFont="1" applyFill="1" applyBorder="1"/>
    <xf numFmtId="42" fontId="5" fillId="0" borderId="0" xfId="1" applyNumberFormat="1" applyFont="1" applyFill="1" applyBorder="1"/>
    <xf numFmtId="42" fontId="5" fillId="0" borderId="0" xfId="0" applyNumberFormat="1" applyFont="1"/>
    <xf numFmtId="41" fontId="5" fillId="0" borderId="0" xfId="0" applyNumberFormat="1" applyFont="1"/>
    <xf numFmtId="41" fontId="5" fillId="0" borderId="1" xfId="0" applyNumberFormat="1" applyFont="1" applyBorder="1"/>
    <xf numFmtId="0" fontId="4" fillId="0" borderId="0" xfId="0" applyFont="1" applyAlignment="1">
      <alignment horizontal="left" indent="1"/>
    </xf>
    <xf numFmtId="164" fontId="4" fillId="0" borderId="0" xfId="1" applyNumberFormat="1" applyFont="1" applyFill="1" applyBorder="1" applyAlignment="1">
      <alignment wrapText="1"/>
    </xf>
    <xf numFmtId="41" fontId="4" fillId="0" borderId="0" xfId="0" applyNumberFormat="1" applyFont="1" applyAlignment="1">
      <alignment wrapText="1"/>
    </xf>
    <xf numFmtId="0" fontId="6" fillId="0" borderId="0" xfId="0" applyFont="1" applyAlignment="1">
      <alignment wrapText="1"/>
    </xf>
    <xf numFmtId="0" fontId="3" fillId="0" borderId="0" xfId="0" applyFont="1" applyAlignment="1">
      <alignment wrapText="1"/>
    </xf>
    <xf numFmtId="164" fontId="4" fillId="0" borderId="0" xfId="1" applyNumberFormat="1" applyFont="1" applyFill="1" applyBorder="1"/>
    <xf numFmtId="0" fontId="4" fillId="0" borderId="0" xfId="0" applyFont="1"/>
    <xf numFmtId="0" fontId="7" fillId="0" borderId="0" xfId="0" applyFont="1"/>
    <xf numFmtId="0" fontId="8" fillId="0" borderId="0" xfId="0" applyFont="1"/>
    <xf numFmtId="164" fontId="7" fillId="0" borderId="0" xfId="1" applyNumberFormat="1" applyFont="1" applyFill="1" applyBorder="1"/>
    <xf numFmtId="42" fontId="5" fillId="0" borderId="3" xfId="1" applyNumberFormat="1" applyFont="1" applyFill="1" applyBorder="1"/>
    <xf numFmtId="42" fontId="5" fillId="0" borderId="3" xfId="0" applyNumberFormat="1" applyFont="1" applyBorder="1"/>
    <xf numFmtId="0" fontId="6" fillId="0" borderId="0" xfId="0" applyFont="1"/>
    <xf numFmtId="0" fontId="4" fillId="0" borderId="0" xfId="0" applyFont="1" applyAlignment="1">
      <alignment horizontal="left"/>
    </xf>
    <xf numFmtId="0" fontId="3" fillId="0" borderId="2" xfId="0" applyFont="1" applyBorder="1"/>
    <xf numFmtId="164" fontId="3" fillId="0" borderId="3" xfId="0" applyNumberFormat="1" applyFont="1" applyBorder="1"/>
    <xf numFmtId="42" fontId="5" fillId="0" borderId="1" xfId="0" applyNumberFormat="1" applyFont="1" applyBorder="1"/>
    <xf numFmtId="0" fontId="5" fillId="0" borderId="0" xfId="0" applyFont="1" applyAlignment="1">
      <alignment horizontal="left"/>
    </xf>
    <xf numFmtId="0" fontId="3" fillId="0" borderId="4" xfId="0" applyFont="1" applyBorder="1" applyAlignment="1">
      <alignment horizontal="center" wrapText="1"/>
    </xf>
    <xf numFmtId="0" fontId="3" fillId="0" borderId="0" xfId="0" applyFont="1" applyAlignment="1">
      <alignment horizontal="center" wrapText="1"/>
    </xf>
    <xf numFmtId="42" fontId="5" fillId="0" borderId="5" xfId="0" applyNumberFormat="1" applyFont="1" applyBorder="1"/>
    <xf numFmtId="164" fontId="4" fillId="0" borderId="1" xfId="1" applyNumberFormat="1" applyFont="1" applyFill="1" applyBorder="1"/>
    <xf numFmtId="41" fontId="4" fillId="0" borderId="1" xfId="0" applyNumberFormat="1" applyFont="1" applyBorder="1"/>
    <xf numFmtId="42" fontId="5" fillId="0" borderId="3" xfId="1" applyNumberFormat="1" applyFont="1" applyFill="1" applyBorder="1" applyAlignment="1">
      <alignment wrapText="1"/>
    </xf>
    <xf numFmtId="0" fontId="4" fillId="0" borderId="0" xfId="0" applyFont="1" applyAlignment="1">
      <alignment horizontal="center"/>
    </xf>
    <xf numFmtId="0" fontId="9" fillId="0" borderId="0" xfId="0" applyFont="1" applyAlignment="1">
      <alignment horizontal="center"/>
    </xf>
    <xf numFmtId="0" fontId="5" fillId="0" borderId="0" xfId="0" applyFont="1" applyAlignment="1">
      <alignment horizontal="left" indent="1"/>
    </xf>
    <xf numFmtId="0" fontId="3" fillId="0" borderId="1" xfId="0" applyFont="1" applyBorder="1" applyAlignment="1">
      <alignment horizontal="center" wrapText="1"/>
    </xf>
    <xf numFmtId="0" fontId="3" fillId="0" borderId="2" xfId="0" applyFont="1" applyBorder="1" applyAlignment="1">
      <alignment wrapText="1"/>
    </xf>
    <xf numFmtId="164" fontId="3" fillId="0" borderId="7" xfId="2" applyNumberFormat="1" applyFont="1" applyBorder="1"/>
    <xf numFmtId="0" fontId="3" fillId="0" borderId="7" xfId="0" applyFont="1" applyBorder="1"/>
    <xf numFmtId="164" fontId="3" fillId="0" borderId="8" xfId="2" applyNumberFormat="1" applyFont="1" applyBorder="1"/>
    <xf numFmtId="0" fontId="3" fillId="0" borderId="6" xfId="0" applyFont="1" applyBorder="1"/>
    <xf numFmtId="0" fontId="10" fillId="2" borderId="0" xfId="0" applyFont="1" applyFill="1"/>
    <xf numFmtId="0" fontId="10" fillId="0" borderId="0" xfId="0" applyFont="1"/>
    <xf numFmtId="164" fontId="3" fillId="0" borderId="7" xfId="2" applyNumberFormat="1" applyFont="1" applyFill="1" applyBorder="1"/>
    <xf numFmtId="164" fontId="3" fillId="0" borderId="8" xfId="2" applyNumberFormat="1" applyFont="1" applyFill="1" applyBorder="1"/>
    <xf numFmtId="43" fontId="4" fillId="0" borderId="0" xfId="2" applyFont="1" applyFill="1"/>
    <xf numFmtId="41" fontId="4" fillId="0" borderId="1" xfId="0" applyNumberFormat="1" applyFont="1" applyBorder="1" applyAlignment="1">
      <alignment wrapText="1"/>
    </xf>
    <xf numFmtId="0" fontId="5" fillId="3" borderId="0" xfId="0" applyFont="1" applyFill="1" applyAlignment="1">
      <alignment horizontal="center"/>
    </xf>
    <xf numFmtId="0" fontId="5" fillId="3" borderId="1" xfId="0" applyFont="1" applyFill="1" applyBorder="1" applyAlignment="1">
      <alignment horizontal="center"/>
    </xf>
    <xf numFmtId="0" fontId="10" fillId="3" borderId="0" xfId="0" applyFont="1" applyFill="1"/>
    <xf numFmtId="0" fontId="4" fillId="0" borderId="0" xfId="0" applyFont="1" applyAlignment="1">
      <alignment horizontal="left" indent="1"/>
    </xf>
    <xf numFmtId="0" fontId="3" fillId="0" borderId="0" xfId="0" applyFont="1" applyAlignment="1">
      <alignment horizontal="center"/>
    </xf>
    <xf numFmtId="0" fontId="5" fillId="0" borderId="0" xfId="0" applyFont="1" applyAlignment="1">
      <alignment horizontal="center"/>
    </xf>
    <xf numFmtId="0" fontId="4" fillId="0" borderId="0" xfId="0" applyFont="1" applyAlignment="1">
      <alignment horizontal="left"/>
    </xf>
    <xf numFmtId="49" fontId="3" fillId="0" borderId="0" xfId="0" applyNumberFormat="1" applyFont="1" applyAlignment="1">
      <alignment horizontal="center"/>
    </xf>
    <xf numFmtId="0" fontId="5" fillId="0" borderId="1" xfId="0" applyFont="1" applyBorder="1" applyAlignment="1">
      <alignment horizontal="center"/>
    </xf>
    <xf numFmtId="0" fontId="3" fillId="0" borderId="1" xfId="0" applyFont="1" applyBorder="1" applyAlignment="1">
      <alignment horizontal="center"/>
    </xf>
    <xf numFmtId="0" fontId="3" fillId="0" borderId="4" xfId="0" applyFont="1" applyBorder="1" applyAlignment="1">
      <alignment horizontal="center" wrapText="1"/>
    </xf>
    <xf numFmtId="0" fontId="3" fillId="0" borderId="4" xfId="0" applyFont="1" applyBorder="1" applyAlignment="1">
      <alignment horizontal="center"/>
    </xf>
    <xf numFmtId="0" fontId="3" fillId="0" borderId="1" xfId="0" applyFont="1" applyBorder="1" applyAlignment="1">
      <alignment horizontal="center" wrapText="1"/>
    </xf>
    <xf numFmtId="0" fontId="10" fillId="0" borderId="0" xfId="0" applyFont="1" applyFill="1"/>
    <xf numFmtId="41" fontId="4" fillId="0" borderId="0" xfId="0" applyNumberFormat="1" applyFont="1" applyFill="1"/>
    <xf numFmtId="0" fontId="10" fillId="0" borderId="1" xfId="0" applyFont="1" applyFill="1" applyBorder="1"/>
  </cellXfs>
  <cellStyles count="3">
    <cellStyle name="Comma" xfId="2" builtinId="3"/>
    <cellStyle name="Comma 2" xfId="1" xr:uid="{9D22BF4E-C528-4DDF-8E7A-CE7D4288467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BB15-53F6-4744-8CCB-1C7A904E268B}">
  <sheetPr>
    <pageSetUpPr fitToPage="1"/>
  </sheetPr>
  <dimension ref="A2:R40"/>
  <sheetViews>
    <sheetView zoomScale="115" zoomScaleNormal="115" workbookViewId="0">
      <selection activeCell="J11" sqref="J11"/>
    </sheetView>
  </sheetViews>
  <sheetFormatPr defaultColWidth="9.140625" defaultRowHeight="15.75" x14ac:dyDescent="0.25"/>
  <cols>
    <col min="1" max="1" width="4.42578125" style="1" customWidth="1"/>
    <col min="2" max="2" width="3.85546875" style="1" customWidth="1"/>
    <col min="3" max="3" width="4.42578125" style="1" customWidth="1"/>
    <col min="4" max="4" width="50" style="1" customWidth="1"/>
    <col min="5" max="5" width="1.28515625" style="1" customWidth="1"/>
    <col min="6" max="6" width="15.140625" style="1" bestFit="1" customWidth="1"/>
    <col min="7" max="7" width="1.28515625" style="1" customWidth="1"/>
    <col min="8" max="8" width="14" style="1" bestFit="1" customWidth="1"/>
    <col min="9" max="9" width="1.28515625" style="1" customWidth="1"/>
    <col min="10" max="10" width="12.140625" style="1" bestFit="1" customWidth="1"/>
    <col min="11" max="11" width="1.28515625" style="1" customWidth="1"/>
    <col min="12" max="12" width="14.140625" style="1" bestFit="1" customWidth="1"/>
    <col min="13" max="13" width="1.28515625" style="1" customWidth="1"/>
    <col min="14" max="14" width="15.140625" style="1" bestFit="1" customWidth="1"/>
    <col min="15" max="15" width="1.28515625" style="1" customWidth="1"/>
    <col min="16" max="16" width="15.7109375" style="1" bestFit="1" customWidth="1"/>
    <col min="17" max="17" width="9.140625" style="1"/>
    <col min="18" max="18" width="12.7109375" style="1" bestFit="1" customWidth="1"/>
    <col min="19" max="16384" width="9.140625" style="1"/>
  </cols>
  <sheetData>
    <row r="2" spans="1:18" x14ac:dyDescent="0.25">
      <c r="A2" s="68" t="s">
        <v>14</v>
      </c>
      <c r="B2" s="68"/>
      <c r="C2" s="68"/>
      <c r="D2" s="68"/>
      <c r="E2" s="68"/>
      <c r="F2" s="68"/>
      <c r="G2" s="68"/>
      <c r="H2" s="68"/>
      <c r="I2" s="68"/>
      <c r="J2" s="68"/>
      <c r="K2" s="68"/>
      <c r="L2" s="68"/>
      <c r="M2" s="68"/>
      <c r="N2" s="68"/>
    </row>
    <row r="3" spans="1:18" x14ac:dyDescent="0.25">
      <c r="A3" s="69" t="s">
        <v>26</v>
      </c>
      <c r="B3" s="69"/>
      <c r="C3" s="69"/>
      <c r="D3" s="69"/>
      <c r="E3" s="69"/>
      <c r="F3" s="69"/>
      <c r="G3" s="69"/>
      <c r="H3" s="69"/>
      <c r="I3" s="69"/>
      <c r="J3" s="69"/>
      <c r="K3" s="69"/>
      <c r="L3" s="69"/>
      <c r="M3" s="69"/>
      <c r="N3" s="69"/>
    </row>
    <row r="4" spans="1:18" x14ac:dyDescent="0.25">
      <c r="A4" s="69" t="s">
        <v>3</v>
      </c>
      <c r="B4" s="69"/>
      <c r="C4" s="69"/>
      <c r="D4" s="69"/>
      <c r="E4" s="69"/>
      <c r="F4" s="69"/>
      <c r="G4" s="69"/>
      <c r="H4" s="69"/>
      <c r="I4" s="69"/>
      <c r="J4" s="69"/>
      <c r="K4" s="69"/>
      <c r="L4" s="69"/>
      <c r="M4" s="69"/>
      <c r="N4" s="69"/>
    </row>
    <row r="5" spans="1:18" x14ac:dyDescent="0.25">
      <c r="A5" s="69" t="s">
        <v>67</v>
      </c>
      <c r="B5" s="69"/>
      <c r="C5" s="69"/>
      <c r="D5" s="69"/>
      <c r="E5" s="69"/>
      <c r="F5" s="69"/>
      <c r="G5" s="69"/>
      <c r="H5" s="69"/>
      <c r="I5" s="69"/>
      <c r="J5" s="69"/>
      <c r="K5" s="69"/>
      <c r="L5" s="69"/>
      <c r="M5" s="69"/>
      <c r="N5" s="69"/>
    </row>
    <row r="6" spans="1:18" ht="5.85" customHeight="1" x14ac:dyDescent="0.25">
      <c r="A6" s="12"/>
      <c r="B6" s="12"/>
      <c r="C6" s="12"/>
      <c r="D6" s="12"/>
      <c r="E6" s="12"/>
      <c r="F6" s="12"/>
      <c r="G6" s="12"/>
      <c r="H6" s="12"/>
      <c r="I6" s="12"/>
      <c r="J6" s="12"/>
      <c r="K6" s="12"/>
      <c r="L6" s="12"/>
      <c r="M6" s="12"/>
      <c r="N6" s="12"/>
    </row>
    <row r="7" spans="1:18" ht="5.85" customHeight="1" x14ac:dyDescent="0.25">
      <c r="A7" s="12"/>
      <c r="B7" s="12"/>
      <c r="C7" s="12"/>
      <c r="D7" s="12"/>
      <c r="E7" s="12"/>
      <c r="F7" s="12"/>
      <c r="G7" s="12"/>
      <c r="H7" s="12"/>
      <c r="I7" s="12"/>
      <c r="J7" s="12"/>
      <c r="K7" s="12"/>
      <c r="L7" s="12"/>
      <c r="M7" s="12"/>
      <c r="N7" s="12"/>
    </row>
    <row r="8" spans="1:18" x14ac:dyDescent="0.25">
      <c r="A8" s="12"/>
      <c r="B8" s="12"/>
      <c r="C8" s="12"/>
      <c r="D8" s="12"/>
      <c r="E8" s="12"/>
      <c r="F8" s="12"/>
      <c r="G8" s="12"/>
      <c r="J8" s="49" t="s">
        <v>105</v>
      </c>
    </row>
    <row r="9" spans="1:18" x14ac:dyDescent="0.25">
      <c r="A9" s="12"/>
      <c r="B9" s="12"/>
      <c r="C9" s="12"/>
      <c r="D9" s="12"/>
      <c r="E9" s="12"/>
      <c r="F9" s="12"/>
      <c r="G9" s="12"/>
      <c r="J9" s="49" t="s">
        <v>106</v>
      </c>
      <c r="L9" s="12" t="s">
        <v>4</v>
      </c>
      <c r="M9" s="12"/>
      <c r="N9" s="12" t="s">
        <v>5</v>
      </c>
      <c r="P9" s="59"/>
    </row>
    <row r="10" spans="1:18" x14ac:dyDescent="0.25">
      <c r="A10" s="12"/>
      <c r="B10" s="12"/>
      <c r="C10" s="12"/>
      <c r="D10" s="12"/>
      <c r="E10" s="12"/>
      <c r="F10" s="12"/>
      <c r="G10" s="12"/>
      <c r="H10" s="12" t="s">
        <v>127</v>
      </c>
      <c r="I10" s="12"/>
      <c r="J10" s="64" t="s">
        <v>129</v>
      </c>
      <c r="K10" s="12"/>
      <c r="L10" s="12" t="s">
        <v>6</v>
      </c>
      <c r="M10" s="12"/>
      <c r="N10" s="12" t="s">
        <v>6</v>
      </c>
      <c r="P10" s="66"/>
    </row>
    <row r="11" spans="1:18" x14ac:dyDescent="0.25">
      <c r="A11" s="12"/>
      <c r="B11" s="12"/>
      <c r="C11" s="12"/>
      <c r="D11" s="12"/>
      <c r="E11" s="12"/>
      <c r="F11" s="13" t="s">
        <v>123</v>
      </c>
      <c r="G11" s="12"/>
      <c r="H11" s="13" t="s">
        <v>86</v>
      </c>
      <c r="I11" s="12"/>
      <c r="J11" s="65" t="s">
        <v>128</v>
      </c>
      <c r="K11" s="12"/>
      <c r="L11" s="13" t="s">
        <v>7</v>
      </c>
      <c r="M11" s="12"/>
      <c r="N11" s="13" t="s">
        <v>7</v>
      </c>
    </row>
    <row r="12" spans="1:18" ht="5.85" customHeight="1" x14ac:dyDescent="0.25">
      <c r="A12" s="14"/>
      <c r="B12" s="14"/>
      <c r="C12" s="14"/>
      <c r="D12" s="14"/>
      <c r="E12" s="14"/>
      <c r="F12" s="14"/>
      <c r="G12" s="14"/>
      <c r="H12" s="14"/>
      <c r="I12" s="14"/>
      <c r="J12" s="14"/>
      <c r="K12" s="14"/>
      <c r="L12" s="14"/>
      <c r="M12" s="14"/>
      <c r="N12" s="14"/>
    </row>
    <row r="13" spans="1:18" x14ac:dyDescent="0.25">
      <c r="A13" s="14" t="s">
        <v>0</v>
      </c>
      <c r="B13" s="14"/>
      <c r="C13" s="14"/>
      <c r="D13" s="14"/>
      <c r="E13" s="14"/>
      <c r="F13" s="14"/>
      <c r="G13" s="14"/>
      <c r="H13" s="14"/>
      <c r="I13" s="14"/>
      <c r="J13" s="14"/>
      <c r="K13" s="14"/>
      <c r="L13" s="14"/>
      <c r="M13" s="14"/>
      <c r="N13" s="14"/>
      <c r="R13" s="57" t="s">
        <v>107</v>
      </c>
    </row>
    <row r="14" spans="1:18" ht="5.85" customHeight="1" x14ac:dyDescent="0.25">
      <c r="A14" s="14"/>
      <c r="B14" s="14"/>
      <c r="C14" s="14"/>
      <c r="D14" s="14"/>
      <c r="E14" s="14"/>
      <c r="F14" s="15"/>
      <c r="G14" s="16"/>
      <c r="H14" s="15"/>
      <c r="I14" s="16"/>
      <c r="J14" s="17"/>
      <c r="K14" s="16"/>
      <c r="L14" s="15"/>
      <c r="M14" s="16"/>
      <c r="N14" s="15"/>
      <c r="R14" s="55"/>
    </row>
    <row r="15" spans="1:18" x14ac:dyDescent="0.25">
      <c r="A15" s="14"/>
      <c r="B15" s="14" t="s">
        <v>8</v>
      </c>
      <c r="D15" s="14"/>
      <c r="E15" s="14"/>
      <c r="F15" s="18">
        <f>+'GFS nonmajor to major'!F12</f>
        <v>139610043</v>
      </c>
      <c r="G15" s="16"/>
      <c r="H15" s="18">
        <f>+'GFS nonmajor to major'!H12</f>
        <v>41194613</v>
      </c>
      <c r="I15" s="16"/>
      <c r="J15" s="19"/>
      <c r="K15" s="16"/>
      <c r="L15" s="18">
        <f>+'Comb sch major to nonmajor'!P14</f>
        <v>34070858</v>
      </c>
      <c r="M15" s="16"/>
      <c r="N15" s="18">
        <f>SUM(F15:L15)</f>
        <v>214875514</v>
      </c>
      <c r="R15" s="54">
        <f>+N15/10</f>
        <v>21487551.399999999</v>
      </c>
    </row>
    <row r="16" spans="1:18" ht="5.85" customHeight="1" x14ac:dyDescent="0.25">
      <c r="A16" s="14"/>
      <c r="B16" s="14"/>
      <c r="D16" s="14"/>
      <c r="E16" s="14"/>
      <c r="F16" s="15"/>
      <c r="G16" s="16"/>
      <c r="H16" s="15"/>
      <c r="I16" s="16"/>
      <c r="J16" s="15"/>
      <c r="K16" s="16"/>
      <c r="L16" s="15"/>
      <c r="M16" s="16"/>
      <c r="N16" s="15"/>
      <c r="R16" s="55"/>
    </row>
    <row r="17" spans="1:18" x14ac:dyDescent="0.25">
      <c r="A17" s="14" t="s">
        <v>1</v>
      </c>
      <c r="B17" s="14"/>
      <c r="D17" s="14"/>
      <c r="E17" s="14"/>
      <c r="F17" s="15"/>
      <c r="G17" s="16"/>
      <c r="H17" s="15"/>
      <c r="I17" s="16"/>
      <c r="J17" s="15"/>
      <c r="K17" s="16"/>
      <c r="L17" s="15"/>
      <c r="M17" s="16"/>
      <c r="N17" s="15"/>
      <c r="R17" s="55"/>
    </row>
    <row r="18" spans="1:18" ht="5.85" customHeight="1" x14ac:dyDescent="0.25">
      <c r="A18" s="14"/>
      <c r="B18" s="14"/>
      <c r="D18" s="14"/>
      <c r="E18" s="14"/>
      <c r="F18" s="16"/>
      <c r="G18" s="16"/>
      <c r="H18" s="16"/>
      <c r="I18" s="16"/>
      <c r="J18" s="16"/>
      <c r="K18" s="16"/>
      <c r="L18" s="16"/>
      <c r="M18" s="16"/>
      <c r="N18" s="16"/>
      <c r="R18" s="55"/>
    </row>
    <row r="19" spans="1:18" x14ac:dyDescent="0.25">
      <c r="A19" s="14"/>
      <c r="B19" s="14" t="s">
        <v>9</v>
      </c>
      <c r="D19" s="14"/>
      <c r="E19" s="14"/>
      <c r="F19" s="20">
        <f>+'GFS nonmajor to major'!F15</f>
        <v>142780234</v>
      </c>
      <c r="G19" s="16"/>
      <c r="H19" s="20">
        <f>+'GFS nonmajor to major'!H15</f>
        <v>39082987</v>
      </c>
      <c r="I19" s="16"/>
      <c r="J19" s="19"/>
      <c r="K19" s="16"/>
      <c r="L19" s="20">
        <f>+'Comb sch major to nonmajor'!P18</f>
        <v>24699492</v>
      </c>
      <c r="M19" s="16"/>
      <c r="N19" s="20">
        <f>SUM(F19:L19)</f>
        <v>206562713</v>
      </c>
      <c r="R19" s="56">
        <f>+N19/10</f>
        <v>20656271.300000001</v>
      </c>
    </row>
    <row r="20" spans="1:18" ht="5.85" customHeight="1" x14ac:dyDescent="0.25">
      <c r="A20" s="14"/>
      <c r="B20" s="14"/>
      <c r="C20" s="14"/>
      <c r="D20" s="14"/>
      <c r="E20" s="14"/>
      <c r="F20" s="15"/>
      <c r="G20" s="16"/>
      <c r="H20" s="15"/>
      <c r="I20" s="16"/>
      <c r="J20" s="15"/>
      <c r="K20" s="16"/>
      <c r="L20" s="14"/>
      <c r="M20" s="14"/>
      <c r="N20" s="14"/>
    </row>
    <row r="21" spans="1:18" x14ac:dyDescent="0.25">
      <c r="A21" s="14" t="s">
        <v>10</v>
      </c>
      <c r="B21" s="14"/>
      <c r="C21" s="14"/>
      <c r="D21" s="14"/>
      <c r="E21" s="14"/>
      <c r="F21" s="15"/>
      <c r="G21" s="16"/>
      <c r="H21" s="15"/>
      <c r="I21" s="16"/>
      <c r="J21" s="15"/>
      <c r="K21" s="16"/>
      <c r="L21" s="14"/>
      <c r="M21" s="14"/>
      <c r="N21" s="14"/>
    </row>
    <row r="22" spans="1:18" x14ac:dyDescent="0.25">
      <c r="A22" s="14"/>
      <c r="B22" s="14" t="s">
        <v>11</v>
      </c>
      <c r="C22" s="14"/>
      <c r="D22" s="14"/>
      <c r="E22" s="14"/>
      <c r="F22" s="20">
        <f>F15-F19</f>
        <v>-3170191</v>
      </c>
      <c r="G22" s="21"/>
      <c r="H22" s="20">
        <f>H15-H19</f>
        <v>2111626</v>
      </c>
      <c r="I22" s="21"/>
      <c r="J22" s="18"/>
      <c r="K22" s="21"/>
      <c r="L22" s="20">
        <f>L15-L19</f>
        <v>9371366</v>
      </c>
      <c r="M22" s="22"/>
      <c r="N22" s="20">
        <f>SUM(F22:L22)</f>
        <v>8312801</v>
      </c>
    </row>
    <row r="23" spans="1:18" ht="5.85" customHeight="1" x14ac:dyDescent="0.25">
      <c r="A23" s="14"/>
      <c r="B23" s="14"/>
      <c r="C23" s="14"/>
      <c r="D23" s="14"/>
      <c r="E23" s="14"/>
      <c r="F23" s="15"/>
      <c r="G23" s="16"/>
      <c r="H23" s="15"/>
      <c r="I23" s="16"/>
      <c r="J23" s="15"/>
      <c r="K23" s="16"/>
      <c r="L23" s="23"/>
      <c r="M23" s="23"/>
      <c r="N23" s="23"/>
    </row>
    <row r="24" spans="1:18" x14ac:dyDescent="0.25">
      <c r="A24" s="14" t="s">
        <v>2</v>
      </c>
      <c r="B24" s="14"/>
      <c r="C24" s="14"/>
      <c r="D24" s="14"/>
      <c r="E24" s="14"/>
      <c r="F24" s="16"/>
      <c r="G24" s="16"/>
      <c r="H24" s="16"/>
      <c r="I24" s="16"/>
      <c r="J24" s="16"/>
      <c r="K24" s="16"/>
      <c r="L24" s="23"/>
      <c r="M24" s="23"/>
      <c r="N24" s="23"/>
    </row>
    <row r="25" spans="1:18" x14ac:dyDescent="0.25">
      <c r="A25" s="14"/>
      <c r="B25" s="14" t="s">
        <v>12</v>
      </c>
      <c r="C25" s="14"/>
      <c r="D25" s="14"/>
      <c r="E25" s="14"/>
      <c r="F25" s="20">
        <f>+'GFS nonmajor to major'!F21</f>
        <v>6192157</v>
      </c>
      <c r="G25" s="16"/>
      <c r="H25" s="19">
        <v>2016236</v>
      </c>
      <c r="I25" s="17"/>
      <c r="J25" s="19"/>
      <c r="K25" s="17"/>
      <c r="L25" s="20">
        <f>+'Comb sch major to nonmajor'!P24</f>
        <v>-5926715</v>
      </c>
      <c r="M25" s="16"/>
      <c r="N25" s="20">
        <f>SUM(F25:L25)</f>
        <v>2281678</v>
      </c>
    </row>
    <row r="26" spans="1:18" ht="5.85" customHeight="1" x14ac:dyDescent="0.25">
      <c r="A26" s="14"/>
      <c r="B26" s="14"/>
      <c r="C26" s="14"/>
      <c r="D26" s="14"/>
      <c r="E26" s="14"/>
      <c r="F26" s="15"/>
      <c r="G26" s="16"/>
      <c r="H26" s="15"/>
      <c r="I26" s="16"/>
      <c r="J26" s="15"/>
      <c r="K26" s="16"/>
      <c r="L26" s="23"/>
      <c r="M26" s="23"/>
      <c r="N26" s="23"/>
    </row>
    <row r="27" spans="1:18" x14ac:dyDescent="0.25">
      <c r="A27" s="14" t="s">
        <v>13</v>
      </c>
      <c r="B27" s="14"/>
      <c r="C27" s="14"/>
      <c r="D27" s="14"/>
      <c r="E27" s="14"/>
      <c r="F27" s="23">
        <f>F22+F25</f>
        <v>3021966</v>
      </c>
      <c r="G27" s="23"/>
      <c r="H27" s="23">
        <f>H22+H25</f>
        <v>4127862</v>
      </c>
      <c r="I27" s="23"/>
      <c r="J27" s="23"/>
      <c r="K27" s="23"/>
      <c r="L27" s="23">
        <f>L22+L25</f>
        <v>3444651</v>
      </c>
      <c r="M27" s="23"/>
      <c r="N27" s="23">
        <f>N22+N25</f>
        <v>10594479</v>
      </c>
    </row>
    <row r="28" spans="1:18" ht="5.85" customHeight="1" x14ac:dyDescent="0.25">
      <c r="A28" s="14"/>
      <c r="B28" s="14"/>
      <c r="C28" s="14"/>
      <c r="D28" s="14"/>
      <c r="E28" s="14"/>
      <c r="F28" s="15"/>
      <c r="G28" s="16"/>
      <c r="H28" s="15"/>
      <c r="I28" s="16"/>
      <c r="J28" s="15"/>
      <c r="K28" s="16"/>
      <c r="L28" s="23"/>
      <c r="M28" s="23"/>
      <c r="N28" s="23"/>
    </row>
    <row r="29" spans="1:18" x14ac:dyDescent="0.25">
      <c r="A29" s="14" t="s">
        <v>80</v>
      </c>
      <c r="B29" s="14"/>
      <c r="C29" s="14"/>
      <c r="D29" s="14"/>
      <c r="E29" s="14"/>
      <c r="F29" s="16">
        <f>+'GFS nonmajor to major'!F25</f>
        <v>27094293</v>
      </c>
      <c r="G29" s="16"/>
      <c r="H29" s="23">
        <f>+'GFS nonmajor to major'!H25</f>
        <v>6646703</v>
      </c>
      <c r="I29" s="23"/>
      <c r="J29" s="23">
        <v>2587439</v>
      </c>
      <c r="K29" s="23"/>
      <c r="L29" s="23">
        <v>9705268</v>
      </c>
      <c r="M29" s="23"/>
      <c r="N29" s="23">
        <f>SUM(F29:L29)</f>
        <v>46033703</v>
      </c>
      <c r="P29" s="59"/>
    </row>
    <row r="30" spans="1:18" ht="5.85" customHeight="1" x14ac:dyDescent="0.25">
      <c r="A30" s="14"/>
      <c r="B30" s="14"/>
      <c r="C30" s="14"/>
      <c r="D30" s="14"/>
      <c r="E30" s="14"/>
      <c r="F30" s="16"/>
      <c r="G30" s="16"/>
      <c r="H30" s="23"/>
      <c r="I30" s="23"/>
      <c r="J30" s="23"/>
      <c r="K30" s="23"/>
      <c r="L30" s="23"/>
      <c r="M30" s="23"/>
      <c r="N30" s="23"/>
    </row>
    <row r="31" spans="1:18" s="29" customFormat="1" ht="15" customHeight="1" x14ac:dyDescent="0.25">
      <c r="A31" s="67" t="s">
        <v>25</v>
      </c>
      <c r="B31" s="67"/>
      <c r="C31" s="67"/>
      <c r="D31" s="67"/>
      <c r="E31" s="25"/>
      <c r="F31" s="26">
        <v>0</v>
      </c>
      <c r="G31" s="26"/>
      <c r="H31" s="27">
        <v>0</v>
      </c>
      <c r="I31" s="27"/>
      <c r="J31" s="27">
        <f>-J29</f>
        <v>-2587439</v>
      </c>
      <c r="K31" s="27"/>
      <c r="L31" s="27">
        <f>-J31</f>
        <v>2587439</v>
      </c>
      <c r="M31" s="27"/>
      <c r="N31" s="27">
        <f>SUM(F31:L31)</f>
        <v>0</v>
      </c>
      <c r="O31" s="28"/>
    </row>
    <row r="32" spans="1:18" s="29" customFormat="1" ht="5.25" customHeight="1" x14ac:dyDescent="0.25">
      <c r="A32" s="25"/>
      <c r="B32" s="25"/>
      <c r="C32" s="25"/>
      <c r="D32" s="25"/>
      <c r="E32" s="25"/>
      <c r="F32" s="26"/>
      <c r="G32" s="26"/>
      <c r="H32" s="27"/>
      <c r="I32" s="27"/>
      <c r="J32" s="27"/>
      <c r="K32" s="27"/>
      <c r="L32" s="27"/>
      <c r="M32" s="27"/>
      <c r="N32" s="27"/>
      <c r="O32" s="28"/>
    </row>
    <row r="33" spans="1:16" s="29" customFormat="1" ht="15" customHeight="1" x14ac:dyDescent="0.25">
      <c r="A33" s="25" t="s">
        <v>61</v>
      </c>
      <c r="B33" s="25"/>
      <c r="C33" s="25"/>
      <c r="D33" s="25"/>
      <c r="E33" s="25"/>
      <c r="F33" s="26"/>
      <c r="G33" s="26"/>
      <c r="H33" s="27"/>
      <c r="I33" s="27"/>
      <c r="J33" s="27"/>
      <c r="K33" s="27"/>
      <c r="L33" s="27">
        <v>169402</v>
      </c>
      <c r="M33" s="27"/>
      <c r="N33" s="27">
        <f>SUM(F33:L33)</f>
        <v>169402</v>
      </c>
      <c r="O33" s="28"/>
    </row>
    <row r="34" spans="1:16" s="29" customFormat="1" ht="5.25" customHeight="1" x14ac:dyDescent="0.25">
      <c r="A34" s="25"/>
      <c r="B34" s="25"/>
      <c r="C34" s="25"/>
      <c r="D34" s="25"/>
      <c r="E34" s="25"/>
      <c r="F34" s="26"/>
      <c r="G34" s="26"/>
      <c r="H34" s="27"/>
      <c r="I34" s="27"/>
      <c r="J34" s="27"/>
      <c r="K34" s="27"/>
      <c r="L34" s="27"/>
      <c r="M34" s="27"/>
      <c r="N34" s="27"/>
      <c r="O34" s="28"/>
    </row>
    <row r="35" spans="1:16" ht="15" customHeight="1" x14ac:dyDescent="0.25">
      <c r="A35" s="25" t="s">
        <v>24</v>
      </c>
      <c r="B35" s="14"/>
      <c r="C35" s="14"/>
      <c r="D35" s="14"/>
      <c r="E35" s="14"/>
      <c r="F35" s="46">
        <v>194216</v>
      </c>
      <c r="G35" s="16"/>
      <c r="H35" s="47">
        <v>0</v>
      </c>
      <c r="I35" s="23"/>
      <c r="J35" s="47"/>
      <c r="K35" s="23"/>
      <c r="L35" s="47">
        <v>0</v>
      </c>
      <c r="M35" s="23"/>
      <c r="N35" s="63">
        <f>SUM(F35:L35)</f>
        <v>194216</v>
      </c>
    </row>
    <row r="36" spans="1:16" ht="5.85" customHeight="1" x14ac:dyDescent="0.25">
      <c r="A36" s="14"/>
      <c r="B36" s="14"/>
      <c r="C36" s="14"/>
      <c r="D36" s="14"/>
      <c r="E36" s="14"/>
      <c r="F36" s="30"/>
      <c r="G36" s="30"/>
      <c r="H36" s="10"/>
      <c r="I36" s="10"/>
      <c r="J36" s="10"/>
      <c r="K36" s="10"/>
      <c r="L36" s="10"/>
      <c r="M36" s="10"/>
      <c r="N36" s="10"/>
    </row>
    <row r="37" spans="1:16" x14ac:dyDescent="0.25">
      <c r="A37" s="31" t="s">
        <v>124</v>
      </c>
      <c r="B37" s="14"/>
      <c r="C37" s="14"/>
      <c r="D37" s="14"/>
      <c r="E37" s="14"/>
      <c r="F37" s="30">
        <f>F31+F29+F35</f>
        <v>27288509</v>
      </c>
      <c r="G37" s="30"/>
      <c r="H37" s="30">
        <f>H31+H29+H35</f>
        <v>6646703</v>
      </c>
      <c r="I37" s="30"/>
      <c r="J37" s="78"/>
      <c r="K37" s="30"/>
      <c r="L37" s="30">
        <f>L31+L29+L35+L33</f>
        <v>12462109</v>
      </c>
      <c r="M37" s="30"/>
      <c r="N37" s="30">
        <f>N31+N29+N35+N33</f>
        <v>46397321</v>
      </c>
      <c r="P37" s="77"/>
    </row>
    <row r="38" spans="1:16" ht="5.85" customHeight="1" x14ac:dyDescent="0.25">
      <c r="A38" s="14"/>
      <c r="B38" s="14"/>
      <c r="C38" s="14"/>
      <c r="D38" s="14"/>
      <c r="E38" s="14"/>
      <c r="F38" s="15"/>
      <c r="G38" s="16"/>
      <c r="H38" s="15"/>
      <c r="I38" s="16"/>
      <c r="J38" s="15"/>
      <c r="K38" s="16"/>
      <c r="L38" s="23"/>
      <c r="M38" s="23"/>
      <c r="N38" s="23"/>
    </row>
    <row r="39" spans="1:16" x14ac:dyDescent="0.25">
      <c r="A39" s="14" t="s">
        <v>64</v>
      </c>
      <c r="B39" s="14"/>
      <c r="C39" s="14"/>
      <c r="D39" s="14"/>
      <c r="E39" s="14"/>
      <c r="F39" s="35">
        <f>+F27+F37</f>
        <v>30310475</v>
      </c>
      <c r="G39" s="21"/>
      <c r="H39" s="35">
        <f>SUM(H27+H37)</f>
        <v>10774565</v>
      </c>
      <c r="I39" s="21"/>
      <c r="J39" s="35"/>
      <c r="K39" s="21"/>
      <c r="L39" s="35">
        <f>SUM(L27+L37)</f>
        <v>15906760</v>
      </c>
      <c r="M39" s="21"/>
      <c r="N39" s="36">
        <f>SUM(N27+N37)</f>
        <v>56991800</v>
      </c>
      <c r="O39" s="3"/>
    </row>
    <row r="40" spans="1:16" ht="16.5" thickTop="1" x14ac:dyDescent="0.25">
      <c r="F40" s="10"/>
      <c r="H40" s="10"/>
      <c r="J40" s="10"/>
      <c r="L40" s="10"/>
      <c r="N40" s="10"/>
    </row>
  </sheetData>
  <mergeCells count="5">
    <mergeCell ref="A31:D31"/>
    <mergeCell ref="A2:N2"/>
    <mergeCell ref="A3:N3"/>
    <mergeCell ref="A4:N4"/>
    <mergeCell ref="A5:N5"/>
  </mergeCell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0AC69-DE00-49D5-A497-ECFAB95DB093}">
  <sheetPr>
    <pageSetUpPr fitToPage="1"/>
  </sheetPr>
  <dimension ref="A1:T38"/>
  <sheetViews>
    <sheetView tabSelected="1" zoomScale="115" zoomScaleNormal="115" workbookViewId="0">
      <selection activeCell="K9" sqref="K9"/>
    </sheetView>
  </sheetViews>
  <sheetFormatPr defaultColWidth="9.140625" defaultRowHeight="15.75" x14ac:dyDescent="0.25"/>
  <cols>
    <col min="1" max="1" width="4.42578125" style="1" customWidth="1"/>
    <col min="2" max="2" width="3.85546875" style="1" customWidth="1"/>
    <col min="3" max="3" width="4.42578125" style="1" customWidth="1"/>
    <col min="4" max="4" width="50" style="1" customWidth="1"/>
    <col min="5" max="5" width="14.140625" style="1" bestFit="1" customWidth="1"/>
    <col min="6" max="6" width="1.5703125" style="1" customWidth="1"/>
    <col min="7" max="7" width="14" style="1" bestFit="1" customWidth="1"/>
    <col min="8" max="8" width="1.5703125" style="1" customWidth="1"/>
    <col min="9" max="9" width="13.5703125" style="1" bestFit="1" customWidth="1"/>
    <col min="10" max="10" width="1.42578125" style="1" customWidth="1"/>
    <col min="11" max="11" width="12.7109375" style="1" bestFit="1" customWidth="1"/>
    <col min="12" max="12" width="1.7109375" style="1" customWidth="1"/>
    <col min="13" max="13" width="13.7109375" style="1" bestFit="1" customWidth="1"/>
    <col min="14" max="14" width="1.5703125" style="1" customWidth="1"/>
    <col min="15" max="15" width="14.140625" style="1" bestFit="1" customWidth="1"/>
    <col min="16" max="16" width="1.5703125" style="1" customWidth="1"/>
    <col min="17" max="18" width="14" style="1" bestFit="1" customWidth="1"/>
    <col min="19" max="19" width="9.140625" style="1"/>
    <col min="20" max="20" width="11.5703125" style="1" bestFit="1" customWidth="1"/>
    <col min="21" max="16384" width="9.140625" style="1"/>
  </cols>
  <sheetData>
    <row r="1" spans="1:20" x14ac:dyDescent="0.25">
      <c r="A1" s="68" t="s">
        <v>14</v>
      </c>
      <c r="B1" s="68"/>
      <c r="C1" s="68"/>
      <c r="D1" s="68"/>
      <c r="E1" s="68"/>
      <c r="F1" s="68"/>
      <c r="G1" s="68"/>
      <c r="H1" s="68"/>
      <c r="I1" s="68"/>
      <c r="J1" s="68"/>
      <c r="K1" s="68"/>
      <c r="L1" s="68"/>
      <c r="M1" s="68"/>
      <c r="N1" s="68"/>
      <c r="O1" s="68"/>
    </row>
    <row r="2" spans="1:20" x14ac:dyDescent="0.25">
      <c r="A2" s="69" t="s">
        <v>116</v>
      </c>
      <c r="B2" s="69"/>
      <c r="C2" s="69"/>
      <c r="D2" s="69"/>
      <c r="E2" s="69"/>
      <c r="F2" s="69"/>
      <c r="G2" s="69"/>
      <c r="H2" s="69"/>
      <c r="I2" s="69"/>
      <c r="J2" s="69"/>
      <c r="K2" s="69"/>
      <c r="L2" s="69"/>
      <c r="M2" s="69"/>
      <c r="N2" s="69"/>
      <c r="O2" s="69"/>
    </row>
    <row r="3" spans="1:20" x14ac:dyDescent="0.25">
      <c r="A3" s="69" t="s">
        <v>117</v>
      </c>
      <c r="B3" s="69"/>
      <c r="C3" s="69"/>
      <c r="D3" s="69"/>
      <c r="E3" s="69"/>
      <c r="F3" s="69"/>
      <c r="G3" s="69"/>
      <c r="H3" s="69"/>
      <c r="I3" s="69"/>
      <c r="J3" s="69"/>
      <c r="K3" s="69"/>
      <c r="L3" s="69"/>
      <c r="M3" s="69"/>
      <c r="N3" s="69"/>
      <c r="O3" s="69"/>
    </row>
    <row r="4" spans="1:20" x14ac:dyDescent="0.25">
      <c r="A4" s="69" t="s">
        <v>67</v>
      </c>
      <c r="B4" s="69"/>
      <c r="C4" s="69"/>
      <c r="D4" s="69"/>
      <c r="E4" s="69"/>
      <c r="F4" s="69"/>
      <c r="G4" s="69"/>
      <c r="H4" s="69"/>
      <c r="I4" s="69"/>
      <c r="J4" s="69"/>
      <c r="K4" s="69"/>
      <c r="L4" s="69"/>
      <c r="M4" s="69"/>
      <c r="N4" s="69"/>
      <c r="O4" s="69"/>
    </row>
    <row r="5" spans="1:20" x14ac:dyDescent="0.25">
      <c r="M5" s="5" t="s">
        <v>92</v>
      </c>
    </row>
    <row r="6" spans="1:20" x14ac:dyDescent="0.25">
      <c r="A6" s="14"/>
      <c r="B6" s="14"/>
      <c r="C6" s="14"/>
      <c r="D6" s="14"/>
      <c r="E6" s="72" t="s">
        <v>90</v>
      </c>
      <c r="F6" s="72"/>
      <c r="G6" s="72"/>
      <c r="H6" s="72"/>
      <c r="I6" s="72"/>
      <c r="J6" s="72"/>
      <c r="K6" s="72"/>
      <c r="L6" s="14"/>
      <c r="M6" s="13" t="s">
        <v>86</v>
      </c>
      <c r="N6" s="14"/>
      <c r="O6" s="12" t="s">
        <v>5</v>
      </c>
    </row>
    <row r="7" spans="1:20" x14ac:dyDescent="0.25">
      <c r="A7" s="14"/>
      <c r="B7" s="14"/>
      <c r="C7" s="14"/>
      <c r="D7" s="14"/>
      <c r="E7" s="50" t="s">
        <v>120</v>
      </c>
      <c r="F7" s="12"/>
      <c r="G7" s="12"/>
      <c r="H7" s="12"/>
      <c r="I7" s="12"/>
      <c r="J7" s="12"/>
      <c r="K7" s="50" t="s">
        <v>119</v>
      </c>
      <c r="L7" s="14"/>
      <c r="M7" s="12"/>
      <c r="N7" s="14"/>
      <c r="O7" s="12"/>
      <c r="R7" s="31"/>
    </row>
    <row r="8" spans="1:20" x14ac:dyDescent="0.25">
      <c r="A8" s="14"/>
      <c r="B8" s="14"/>
      <c r="C8" s="14"/>
      <c r="D8" s="14"/>
      <c r="E8" s="50" t="s">
        <v>121</v>
      </c>
      <c r="F8" s="12"/>
      <c r="G8" s="12"/>
      <c r="H8" s="12"/>
      <c r="I8" s="12"/>
      <c r="J8" s="12"/>
      <c r="K8" s="50" t="s">
        <v>122</v>
      </c>
      <c r="L8" s="14"/>
      <c r="M8" s="12"/>
      <c r="N8" s="14"/>
      <c r="O8" s="12"/>
    </row>
    <row r="9" spans="1:20" x14ac:dyDescent="0.25">
      <c r="A9" s="12"/>
      <c r="B9" s="12"/>
      <c r="C9" s="12"/>
      <c r="D9" s="12"/>
      <c r="E9" s="12" t="s">
        <v>57</v>
      </c>
      <c r="F9" s="12"/>
      <c r="G9" s="12" t="s">
        <v>87</v>
      </c>
      <c r="H9" s="12"/>
      <c r="I9" s="12" t="s">
        <v>88</v>
      </c>
      <c r="J9" s="12"/>
      <c r="K9" s="12" t="s">
        <v>129</v>
      </c>
      <c r="L9" s="12"/>
      <c r="M9" s="12" t="s">
        <v>84</v>
      </c>
      <c r="N9" s="12"/>
      <c r="O9" s="12" t="s">
        <v>6</v>
      </c>
      <c r="R9" s="31"/>
    </row>
    <row r="10" spans="1:20" x14ac:dyDescent="0.25">
      <c r="A10" s="12"/>
      <c r="B10" s="12"/>
      <c r="C10" s="12"/>
      <c r="D10" s="12"/>
      <c r="E10" s="13" t="s">
        <v>74</v>
      </c>
      <c r="F10" s="12"/>
      <c r="G10" s="13" t="s">
        <v>86</v>
      </c>
      <c r="H10" s="12"/>
      <c r="I10" s="13" t="s">
        <v>86</v>
      </c>
      <c r="J10" s="12"/>
      <c r="K10" s="13" t="s">
        <v>134</v>
      </c>
      <c r="L10" s="12"/>
      <c r="M10" s="13" t="s">
        <v>89</v>
      </c>
      <c r="N10" s="12"/>
      <c r="O10" s="13" t="s">
        <v>85</v>
      </c>
    </row>
    <row r="11" spans="1:20" ht="5.85" customHeight="1" x14ac:dyDescent="0.25">
      <c r="A11" s="14"/>
      <c r="B11" s="14"/>
      <c r="C11" s="14"/>
      <c r="D11" s="14"/>
      <c r="E11" s="14"/>
      <c r="F11" s="14"/>
      <c r="G11" s="14"/>
      <c r="H11" s="14"/>
      <c r="I11" s="14"/>
      <c r="J11" s="14"/>
      <c r="K11" s="14"/>
      <c r="L11" s="14"/>
      <c r="M11" s="14"/>
      <c r="N11" s="14"/>
      <c r="O11" s="14"/>
    </row>
    <row r="12" spans="1:20" x14ac:dyDescent="0.25">
      <c r="A12" s="14" t="s">
        <v>0</v>
      </c>
      <c r="B12" s="14"/>
      <c r="C12" s="14"/>
      <c r="D12" s="14"/>
      <c r="E12" s="14"/>
      <c r="F12" s="14"/>
      <c r="G12" s="14"/>
      <c r="H12" s="14"/>
      <c r="I12" s="14"/>
      <c r="J12" s="14"/>
      <c r="K12" s="14"/>
      <c r="L12" s="14"/>
      <c r="M12" s="14"/>
      <c r="N12" s="14"/>
      <c r="O12" s="14"/>
    </row>
    <row r="13" spans="1:20" ht="5.85" customHeight="1" x14ac:dyDescent="0.25">
      <c r="A13" s="14"/>
      <c r="B13" s="14"/>
      <c r="C13" s="14"/>
      <c r="D13" s="14"/>
      <c r="E13" s="15"/>
      <c r="F13" s="16"/>
      <c r="G13" s="15"/>
      <c r="H13" s="15"/>
      <c r="I13" s="15"/>
      <c r="J13" s="15"/>
      <c r="K13" s="15"/>
      <c r="L13" s="15"/>
      <c r="M13" s="15"/>
      <c r="N13" s="16"/>
      <c r="O13" s="15"/>
    </row>
    <row r="14" spans="1:20" x14ac:dyDescent="0.25">
      <c r="A14" s="14"/>
      <c r="B14" s="14" t="s">
        <v>8</v>
      </c>
      <c r="D14" s="14"/>
      <c r="E14" s="18"/>
      <c r="F14" s="16"/>
      <c r="G14" s="18">
        <v>18452117</v>
      </c>
      <c r="H14" s="21"/>
      <c r="I14" s="18">
        <v>7098450</v>
      </c>
      <c r="J14" s="21"/>
      <c r="K14" s="18"/>
      <c r="L14" s="21"/>
      <c r="M14" s="18">
        <v>51241</v>
      </c>
      <c r="N14" s="16"/>
      <c r="O14" s="18">
        <f>SUM(E14:M14)</f>
        <v>25601808</v>
      </c>
      <c r="Q14" s="16"/>
      <c r="R14" s="3"/>
      <c r="T14" s="16"/>
    </row>
    <row r="15" spans="1:20" ht="5.85" customHeight="1" x14ac:dyDescent="0.25">
      <c r="A15" s="14"/>
      <c r="B15" s="14"/>
      <c r="D15" s="14"/>
      <c r="E15" s="15"/>
      <c r="F15" s="16"/>
      <c r="G15" s="15"/>
      <c r="H15" s="15"/>
      <c r="I15" s="15"/>
      <c r="J15" s="15"/>
      <c r="K15" s="15"/>
      <c r="L15" s="15"/>
      <c r="M15" s="15"/>
      <c r="N15" s="16"/>
      <c r="O15" s="15"/>
    </row>
    <row r="16" spans="1:20" x14ac:dyDescent="0.25">
      <c r="A16" s="14" t="s">
        <v>1</v>
      </c>
      <c r="B16" s="14"/>
      <c r="D16" s="14"/>
      <c r="E16" s="15"/>
      <c r="F16" s="16"/>
      <c r="G16" s="15"/>
      <c r="H16" s="15"/>
      <c r="I16" s="15"/>
      <c r="J16" s="15"/>
      <c r="K16" s="15"/>
      <c r="L16" s="15"/>
      <c r="M16" s="15"/>
      <c r="N16" s="16"/>
      <c r="O16" s="15"/>
    </row>
    <row r="17" spans="1:18" ht="5.85" customHeight="1" x14ac:dyDescent="0.25">
      <c r="A17" s="14"/>
      <c r="B17" s="14"/>
      <c r="D17" s="14"/>
      <c r="E17" s="16"/>
      <c r="F17" s="16"/>
      <c r="G17" s="16"/>
      <c r="H17" s="16"/>
      <c r="I17" s="16"/>
      <c r="J17" s="16"/>
      <c r="K17" s="16"/>
      <c r="L17" s="16"/>
      <c r="M17" s="16"/>
      <c r="N17" s="16"/>
      <c r="O17" s="16"/>
    </row>
    <row r="18" spans="1:18" x14ac:dyDescent="0.25">
      <c r="A18" s="14"/>
      <c r="B18" s="14" t="s">
        <v>9</v>
      </c>
      <c r="D18" s="14"/>
      <c r="E18" s="20"/>
      <c r="F18" s="16"/>
      <c r="G18" s="20">
        <v>17618312</v>
      </c>
      <c r="H18" s="16"/>
      <c r="I18" s="20">
        <v>6037951</v>
      </c>
      <c r="J18" s="16"/>
      <c r="K18" s="20"/>
      <c r="L18" s="16"/>
      <c r="M18" s="20">
        <v>42179</v>
      </c>
      <c r="N18" s="16"/>
      <c r="O18" s="20">
        <f>SUM(E18:M18)</f>
        <v>23698442</v>
      </c>
      <c r="Q18" s="16"/>
      <c r="R18" s="3"/>
    </row>
    <row r="19" spans="1:18" ht="5.85" customHeight="1" x14ac:dyDescent="0.25">
      <c r="A19" s="14"/>
      <c r="B19" s="14"/>
      <c r="C19" s="14"/>
      <c r="D19" s="14"/>
      <c r="E19" s="15"/>
      <c r="F19" s="16"/>
      <c r="G19" s="15"/>
      <c r="H19" s="15"/>
      <c r="I19" s="15"/>
      <c r="J19" s="15"/>
      <c r="K19" s="14"/>
      <c r="L19" s="14"/>
      <c r="M19" s="15"/>
      <c r="N19" s="14"/>
      <c r="O19" s="14"/>
    </row>
    <row r="20" spans="1:18" x14ac:dyDescent="0.25">
      <c r="A20" s="14" t="s">
        <v>10</v>
      </c>
      <c r="B20" s="14"/>
      <c r="C20" s="14"/>
      <c r="D20" s="14"/>
      <c r="E20" s="15"/>
      <c r="F20" s="16"/>
      <c r="G20" s="15"/>
      <c r="H20" s="15"/>
      <c r="I20" s="15"/>
      <c r="J20" s="15"/>
      <c r="K20" s="14"/>
      <c r="L20" s="14"/>
      <c r="M20" s="15"/>
      <c r="N20" s="14"/>
      <c r="O20" s="14"/>
    </row>
    <row r="21" spans="1:18" x14ac:dyDescent="0.25">
      <c r="A21" s="14"/>
      <c r="B21" s="14" t="s">
        <v>11</v>
      </c>
      <c r="C21" s="14"/>
      <c r="D21" s="14"/>
      <c r="E21" s="20"/>
      <c r="F21" s="21"/>
      <c r="G21" s="20">
        <f>G14-G18</f>
        <v>833805</v>
      </c>
      <c r="H21" s="16"/>
      <c r="I21" s="20">
        <f>I14-I18</f>
        <v>1060499</v>
      </c>
      <c r="J21" s="16"/>
      <c r="K21" s="20"/>
      <c r="L21" s="16"/>
      <c r="M21" s="20">
        <f>M14-M18</f>
        <v>9062</v>
      </c>
      <c r="N21" s="22"/>
      <c r="O21" s="20">
        <f>SUM(E21:M21)</f>
        <v>1903366</v>
      </c>
      <c r="Q21" s="16"/>
      <c r="R21" s="3"/>
    </row>
    <row r="22" spans="1:18" ht="5.85" customHeight="1" x14ac:dyDescent="0.25">
      <c r="A22" s="14"/>
      <c r="B22" s="14"/>
      <c r="C22" s="14"/>
      <c r="D22" s="14"/>
      <c r="E22" s="15"/>
      <c r="F22" s="16"/>
      <c r="G22" s="15"/>
      <c r="H22" s="15"/>
      <c r="I22" s="15"/>
      <c r="J22" s="15"/>
      <c r="K22" s="23"/>
      <c r="L22" s="23"/>
      <c r="M22" s="15"/>
      <c r="N22" s="23"/>
      <c r="O22" s="23"/>
    </row>
    <row r="23" spans="1:18" x14ac:dyDescent="0.25">
      <c r="A23" s="14" t="s">
        <v>2</v>
      </c>
      <c r="B23" s="14"/>
      <c r="C23" s="14"/>
      <c r="D23" s="14"/>
      <c r="E23" s="16"/>
      <c r="F23" s="16"/>
      <c r="G23" s="16"/>
      <c r="H23" s="16"/>
      <c r="I23" s="16"/>
      <c r="J23" s="16"/>
      <c r="K23" s="23"/>
      <c r="L23" s="23"/>
      <c r="M23" s="16"/>
      <c r="N23" s="23"/>
      <c r="O23" s="23"/>
    </row>
    <row r="24" spans="1:18" x14ac:dyDescent="0.25">
      <c r="A24" s="14"/>
      <c r="B24" s="14" t="s">
        <v>12</v>
      </c>
      <c r="C24" s="14"/>
      <c r="D24" s="14"/>
      <c r="E24" s="20"/>
      <c r="F24" s="16"/>
      <c r="G24" s="19">
        <v>0</v>
      </c>
      <c r="H24" s="17"/>
      <c r="I24" s="19">
        <v>-300715</v>
      </c>
      <c r="J24" s="17"/>
      <c r="K24" s="20"/>
      <c r="L24" s="16"/>
      <c r="M24" s="19">
        <v>0</v>
      </c>
      <c r="N24" s="16"/>
      <c r="O24" s="20">
        <f>SUM(E24:M24)</f>
        <v>-300715</v>
      </c>
      <c r="Q24" s="16"/>
      <c r="R24" s="3"/>
    </row>
    <row r="25" spans="1:18" ht="5.85" customHeight="1" x14ac:dyDescent="0.25">
      <c r="A25" s="14"/>
      <c r="B25" s="14"/>
      <c r="C25" s="14"/>
      <c r="D25" s="14"/>
      <c r="E25" s="15"/>
      <c r="F25" s="16"/>
      <c r="G25" s="15"/>
      <c r="H25" s="15"/>
      <c r="I25" s="15"/>
      <c r="J25" s="15"/>
      <c r="K25" s="23"/>
      <c r="L25" s="23"/>
      <c r="M25" s="15"/>
      <c r="N25" s="23"/>
      <c r="O25" s="23"/>
    </row>
    <row r="26" spans="1:18" x14ac:dyDescent="0.25">
      <c r="A26" s="14" t="s">
        <v>13</v>
      </c>
      <c r="B26" s="14"/>
      <c r="C26" s="14"/>
      <c r="D26" s="14"/>
      <c r="E26" s="23"/>
      <c r="F26" s="23"/>
      <c r="G26" s="23">
        <f>G21+G24</f>
        <v>833805</v>
      </c>
      <c r="H26" s="23"/>
      <c r="I26" s="23">
        <f>I21+I24</f>
        <v>759784</v>
      </c>
      <c r="J26" s="23"/>
      <c r="K26" s="23"/>
      <c r="L26" s="23"/>
      <c r="M26" s="23">
        <f>M21+M24</f>
        <v>9062</v>
      </c>
      <c r="N26" s="23"/>
      <c r="O26" s="23">
        <f>O21+O24</f>
        <v>1602651</v>
      </c>
      <c r="Q26" s="23"/>
      <c r="R26" s="3"/>
    </row>
    <row r="27" spans="1:18" ht="5.85" customHeight="1" x14ac:dyDescent="0.25">
      <c r="A27" s="14"/>
      <c r="B27" s="14"/>
      <c r="C27" s="14"/>
      <c r="D27" s="14"/>
      <c r="E27" s="15"/>
      <c r="F27" s="16"/>
      <c r="G27" s="15"/>
      <c r="H27" s="15"/>
      <c r="I27" s="15"/>
      <c r="J27" s="15"/>
      <c r="K27" s="23"/>
      <c r="L27" s="23"/>
      <c r="M27" s="15"/>
      <c r="N27" s="23"/>
      <c r="O27" s="23"/>
    </row>
    <row r="28" spans="1:18" x14ac:dyDescent="0.25">
      <c r="A28" s="14" t="s">
        <v>80</v>
      </c>
      <c r="B28" s="14"/>
      <c r="C28" s="14"/>
      <c r="D28" s="14"/>
      <c r="E28" s="20">
        <v>169402</v>
      </c>
      <c r="F28" s="16"/>
      <c r="G28" s="24">
        <v>301881</v>
      </c>
      <c r="H28" s="23"/>
      <c r="I28" s="24">
        <v>206377</v>
      </c>
      <c r="J28" s="23"/>
      <c r="K28" s="24">
        <v>2587439</v>
      </c>
      <c r="L28" s="23"/>
      <c r="M28" s="24">
        <v>9197010</v>
      </c>
      <c r="N28" s="23"/>
      <c r="O28" s="24">
        <f>SUM(E28:M28)</f>
        <v>12462109</v>
      </c>
      <c r="Q28" s="23"/>
      <c r="R28" s="3"/>
    </row>
    <row r="29" spans="1:18" ht="5.85" customHeight="1" x14ac:dyDescent="0.25">
      <c r="A29" s="14"/>
      <c r="B29" s="14"/>
      <c r="C29" s="14"/>
      <c r="D29" s="14"/>
      <c r="E29" s="16"/>
      <c r="F29" s="16"/>
      <c r="G29" s="23"/>
      <c r="H29" s="23"/>
      <c r="I29" s="23"/>
      <c r="J29" s="23"/>
      <c r="K29" s="23"/>
      <c r="L29" s="23"/>
      <c r="M29" s="23"/>
      <c r="N29" s="23"/>
      <c r="O29" s="23"/>
    </row>
    <row r="30" spans="1:18" s="29" customFormat="1" ht="15" customHeight="1" x14ac:dyDescent="0.25">
      <c r="A30" s="67" t="s">
        <v>25</v>
      </c>
      <c r="B30" s="67"/>
      <c r="C30" s="67"/>
      <c r="D30" s="67"/>
      <c r="E30" s="26">
        <v>0</v>
      </c>
      <c r="F30" s="26"/>
      <c r="G30" s="27">
        <v>0</v>
      </c>
      <c r="H30" s="27"/>
      <c r="I30" s="27">
        <v>0</v>
      </c>
      <c r="J30" s="27"/>
      <c r="K30" s="10">
        <v>-2587439</v>
      </c>
      <c r="L30" s="10"/>
      <c r="M30" s="27">
        <v>0</v>
      </c>
      <c r="N30" s="27"/>
      <c r="O30" s="27">
        <f>SUM(E30:K30)</f>
        <v>-2587439</v>
      </c>
      <c r="P30" s="28"/>
      <c r="Q30" s="27"/>
      <c r="R30" s="3"/>
    </row>
    <row r="31" spans="1:18" s="29" customFormat="1" ht="5.25" customHeight="1" x14ac:dyDescent="0.25">
      <c r="A31" s="25"/>
      <c r="B31" s="25"/>
      <c r="C31" s="25"/>
      <c r="D31" s="25"/>
      <c r="E31" s="26"/>
      <c r="F31" s="26"/>
      <c r="G31" s="27"/>
      <c r="H31" s="27"/>
      <c r="I31" s="27"/>
      <c r="J31" s="27"/>
      <c r="K31" s="27"/>
      <c r="L31" s="27"/>
      <c r="M31" s="27"/>
      <c r="N31" s="27"/>
      <c r="O31" s="27"/>
      <c r="P31" s="28"/>
    </row>
    <row r="32" spans="1:18" s="29" customFormat="1" ht="15" customHeight="1" x14ac:dyDescent="0.25">
      <c r="A32" s="25" t="s">
        <v>93</v>
      </c>
      <c r="B32" s="25"/>
      <c r="C32" s="25"/>
      <c r="D32" s="25"/>
      <c r="E32" s="26">
        <v>-169402</v>
      </c>
      <c r="F32" s="26"/>
      <c r="G32" s="27">
        <v>0</v>
      </c>
      <c r="H32" s="27"/>
      <c r="I32" s="27">
        <v>0</v>
      </c>
      <c r="J32" s="27"/>
      <c r="K32" s="27"/>
      <c r="L32" s="27"/>
      <c r="M32" s="27">
        <v>0</v>
      </c>
      <c r="N32" s="27"/>
      <c r="O32" s="27">
        <f>SUM(E32:K32)</f>
        <v>-169402</v>
      </c>
      <c r="P32" s="28"/>
      <c r="Q32" s="27"/>
      <c r="R32" s="3"/>
    </row>
    <row r="33" spans="1:18" s="29" customFormat="1" ht="5.25" customHeight="1" x14ac:dyDescent="0.25">
      <c r="A33" s="25"/>
      <c r="B33" s="25"/>
      <c r="C33" s="25"/>
      <c r="D33" s="25"/>
      <c r="E33" s="26"/>
      <c r="F33" s="26"/>
      <c r="G33" s="27"/>
      <c r="H33" s="27"/>
      <c r="I33" s="27"/>
      <c r="J33" s="27"/>
      <c r="K33" s="27"/>
      <c r="L33" s="27"/>
      <c r="M33" s="27"/>
      <c r="N33" s="27"/>
      <c r="O33" s="27"/>
      <c r="P33" s="28"/>
    </row>
    <row r="34" spans="1:18" ht="15" customHeight="1" x14ac:dyDescent="0.25">
      <c r="A34" s="25" t="s">
        <v>24</v>
      </c>
      <c r="B34" s="14"/>
      <c r="C34" s="14"/>
      <c r="D34" s="14"/>
      <c r="E34" s="30"/>
      <c r="F34" s="16"/>
      <c r="G34" s="10">
        <v>0</v>
      </c>
      <c r="H34" s="10"/>
      <c r="I34" s="10">
        <v>0</v>
      </c>
      <c r="J34" s="10"/>
      <c r="K34" s="10"/>
      <c r="L34" s="10"/>
      <c r="M34" s="10">
        <v>0</v>
      </c>
      <c r="N34" s="23"/>
      <c r="O34" s="27">
        <f>SUM(E34:K34)</f>
        <v>0</v>
      </c>
      <c r="Q34" s="10"/>
    </row>
    <row r="35" spans="1:18" x14ac:dyDescent="0.25">
      <c r="A35" s="31" t="s">
        <v>124</v>
      </c>
      <c r="B35" s="14"/>
      <c r="C35" s="14"/>
      <c r="D35" s="14"/>
      <c r="E35" s="26"/>
      <c r="F35" s="30"/>
      <c r="G35" s="30">
        <f>SUM(G28:G34)</f>
        <v>301881</v>
      </c>
      <c r="H35" s="30"/>
      <c r="I35" s="30">
        <f>SUM(I28:I34)</f>
        <v>206377</v>
      </c>
      <c r="J35" s="30"/>
      <c r="K35" s="10"/>
      <c r="L35" s="30"/>
      <c r="M35" s="30">
        <f>SUM(M28:M34)</f>
        <v>9197010</v>
      </c>
      <c r="N35" s="30"/>
      <c r="O35" s="30">
        <f>SUM(O28:O34)</f>
        <v>9705268</v>
      </c>
      <c r="Q35" s="30"/>
      <c r="R35" s="3"/>
    </row>
    <row r="36" spans="1:18" ht="5.85" customHeight="1" x14ac:dyDescent="0.25">
      <c r="A36" s="14"/>
      <c r="B36" s="14"/>
      <c r="C36" s="14"/>
      <c r="D36" s="14"/>
      <c r="E36" s="15"/>
      <c r="F36" s="16"/>
      <c r="G36" s="15"/>
      <c r="H36" s="15"/>
      <c r="I36" s="15"/>
      <c r="J36" s="15"/>
      <c r="K36" s="23"/>
      <c r="L36" s="23"/>
      <c r="M36" s="15"/>
      <c r="N36" s="23"/>
      <c r="O36" s="23"/>
    </row>
    <row r="37" spans="1:18" ht="16.5" thickBot="1" x14ac:dyDescent="0.3">
      <c r="A37" s="14" t="s">
        <v>64</v>
      </c>
      <c r="B37" s="14"/>
      <c r="C37" s="14"/>
      <c r="D37" s="14"/>
      <c r="E37" s="48"/>
      <c r="F37" s="21"/>
      <c r="G37" s="35">
        <f>SUM(G28:G35)</f>
        <v>603762</v>
      </c>
      <c r="H37" s="21"/>
      <c r="I37" s="35">
        <f>SUM(I28:I35)</f>
        <v>412754</v>
      </c>
      <c r="J37" s="21"/>
      <c r="K37" s="35"/>
      <c r="L37" s="21"/>
      <c r="M37" s="35">
        <f>SUM(M28:M35)</f>
        <v>18394020</v>
      </c>
      <c r="N37" s="21"/>
      <c r="O37" s="35">
        <f>SUM(O28:O35)</f>
        <v>19410536</v>
      </c>
      <c r="P37" s="3"/>
      <c r="Q37" s="23"/>
      <c r="R37" s="3"/>
    </row>
    <row r="38" spans="1:18" ht="16.5" thickTop="1" x14ac:dyDescent="0.25">
      <c r="E38" s="10"/>
      <c r="G38" s="10"/>
      <c r="H38" s="10"/>
      <c r="I38" s="10"/>
      <c r="J38" s="10"/>
      <c r="K38" s="10"/>
      <c r="L38" s="10"/>
      <c r="M38" s="10"/>
      <c r="O38" s="10"/>
    </row>
  </sheetData>
  <mergeCells count="6">
    <mergeCell ref="E6:K6"/>
    <mergeCell ref="A30:D30"/>
    <mergeCell ref="A1:O1"/>
    <mergeCell ref="A2:O2"/>
    <mergeCell ref="A3:O3"/>
    <mergeCell ref="A4:O4"/>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37"/>
  <sheetViews>
    <sheetView zoomScale="115" zoomScaleNormal="115" workbookViewId="0">
      <selection activeCell="J9" sqref="J9"/>
    </sheetView>
  </sheetViews>
  <sheetFormatPr defaultColWidth="9.140625" defaultRowHeight="15.75" x14ac:dyDescent="0.25"/>
  <cols>
    <col min="1" max="1" width="3.5703125" style="1" customWidth="1"/>
    <col min="2" max="2" width="3.7109375" style="1" customWidth="1"/>
    <col min="3" max="3" width="5.42578125" style="1" customWidth="1"/>
    <col min="4" max="4" width="50.7109375" style="1" customWidth="1"/>
    <col min="5" max="5" width="1.140625" style="1" customWidth="1"/>
    <col min="6" max="6" width="15.42578125" style="1" customWidth="1"/>
    <col min="7" max="7" width="1.140625" style="1" customWidth="1"/>
    <col min="8" max="8" width="16" style="1" customWidth="1"/>
    <col min="9" max="9" width="1.140625" style="1" customWidth="1"/>
    <col min="10" max="10" width="16" style="1" customWidth="1"/>
    <col min="11" max="11" width="1.140625" style="1" customWidth="1"/>
    <col min="12" max="12" width="16.28515625" style="1" customWidth="1"/>
    <col min="13" max="13" width="1.140625" style="1" customWidth="1"/>
    <col min="14" max="14" width="16.42578125" style="1" customWidth="1"/>
    <col min="15" max="15" width="1.140625" style="1" customWidth="1"/>
    <col min="16" max="16" width="15.7109375" style="1" bestFit="1" customWidth="1"/>
    <col min="17" max="17" width="12.7109375" style="1" bestFit="1" customWidth="1"/>
    <col min="18" max="16384" width="9.140625" style="1"/>
  </cols>
  <sheetData>
    <row r="2" spans="1:17" x14ac:dyDescent="0.25">
      <c r="A2" s="68" t="s">
        <v>14</v>
      </c>
      <c r="B2" s="68"/>
      <c r="C2" s="68"/>
      <c r="D2" s="68"/>
      <c r="E2" s="68"/>
      <c r="F2" s="68"/>
      <c r="G2" s="68"/>
      <c r="H2" s="68"/>
      <c r="I2" s="68"/>
      <c r="J2" s="68"/>
      <c r="K2" s="68"/>
      <c r="L2" s="68"/>
      <c r="M2" s="68"/>
      <c r="N2" s="68"/>
    </row>
    <row r="3" spans="1:17" x14ac:dyDescent="0.25">
      <c r="A3" s="69" t="s">
        <v>26</v>
      </c>
      <c r="B3" s="69"/>
      <c r="C3" s="69"/>
      <c r="D3" s="69"/>
      <c r="E3" s="69"/>
      <c r="F3" s="69"/>
      <c r="G3" s="69"/>
      <c r="H3" s="69"/>
      <c r="I3" s="69"/>
      <c r="J3" s="69"/>
      <c r="K3" s="69"/>
      <c r="L3" s="69"/>
      <c r="M3" s="69"/>
      <c r="N3" s="69"/>
    </row>
    <row r="4" spans="1:17" x14ac:dyDescent="0.25">
      <c r="A4" s="69" t="s">
        <v>3</v>
      </c>
      <c r="B4" s="69"/>
      <c r="C4" s="69"/>
      <c r="D4" s="69"/>
      <c r="E4" s="69"/>
      <c r="F4" s="69"/>
      <c r="G4" s="69"/>
      <c r="H4" s="69"/>
      <c r="I4" s="69"/>
      <c r="J4" s="69"/>
      <c r="K4" s="69"/>
      <c r="L4" s="69"/>
      <c r="M4" s="69"/>
      <c r="N4" s="69"/>
    </row>
    <row r="5" spans="1:17" x14ac:dyDescent="0.25">
      <c r="A5" s="69" t="s">
        <v>67</v>
      </c>
      <c r="B5" s="69"/>
      <c r="C5" s="69"/>
      <c r="D5" s="69"/>
      <c r="E5" s="69"/>
      <c r="F5" s="69"/>
      <c r="G5" s="69"/>
      <c r="H5" s="69"/>
      <c r="I5" s="69"/>
      <c r="J5" s="69"/>
      <c r="K5" s="69"/>
      <c r="L5" s="69"/>
      <c r="M5" s="69"/>
      <c r="N5" s="69"/>
    </row>
    <row r="6" spans="1:17" ht="5.25" customHeight="1" x14ac:dyDescent="0.25">
      <c r="A6" s="14"/>
      <c r="B6" s="14"/>
      <c r="C6" s="14"/>
      <c r="D6" s="14"/>
      <c r="E6" s="14"/>
      <c r="F6" s="14"/>
      <c r="G6" s="14"/>
      <c r="H6" s="14"/>
      <c r="I6" s="14"/>
      <c r="J6" s="14"/>
      <c r="K6" s="14"/>
      <c r="L6" s="14"/>
      <c r="M6" s="14"/>
      <c r="N6" s="14"/>
    </row>
    <row r="7" spans="1:17" x14ac:dyDescent="0.25">
      <c r="A7" s="12"/>
      <c r="B7" s="12"/>
      <c r="C7" s="12"/>
      <c r="D7" s="12"/>
      <c r="E7" s="12"/>
      <c r="F7" s="12"/>
      <c r="G7" s="12"/>
      <c r="L7" s="12" t="s">
        <v>4</v>
      </c>
      <c r="M7" s="12"/>
      <c r="N7" s="12" t="s">
        <v>5</v>
      </c>
    </row>
    <row r="8" spans="1:17" x14ac:dyDescent="0.25">
      <c r="A8" s="12"/>
      <c r="B8" s="12"/>
      <c r="C8" s="12"/>
      <c r="D8" s="12"/>
      <c r="E8" s="12"/>
      <c r="F8" s="12"/>
      <c r="G8" s="12"/>
      <c r="H8" s="12" t="s">
        <v>127</v>
      </c>
      <c r="I8" s="12"/>
      <c r="J8" s="12" t="s">
        <v>130</v>
      </c>
      <c r="K8" s="12"/>
      <c r="L8" s="12" t="s">
        <v>6</v>
      </c>
      <c r="M8" s="12"/>
      <c r="N8" s="12" t="s">
        <v>6</v>
      </c>
    </row>
    <row r="9" spans="1:17" x14ac:dyDescent="0.25">
      <c r="A9" s="12"/>
      <c r="B9" s="12"/>
      <c r="C9" s="12"/>
      <c r="D9" s="12"/>
      <c r="E9" s="12"/>
      <c r="F9" s="13" t="s">
        <v>74</v>
      </c>
      <c r="G9" s="12"/>
      <c r="H9" s="13" t="s">
        <v>86</v>
      </c>
      <c r="I9" s="12"/>
      <c r="J9" s="13" t="s">
        <v>86</v>
      </c>
      <c r="K9" s="12"/>
      <c r="L9" s="13" t="s">
        <v>7</v>
      </c>
      <c r="M9" s="12"/>
      <c r="N9" s="13" t="s">
        <v>7</v>
      </c>
    </row>
    <row r="10" spans="1:17" ht="5.45" customHeight="1" x14ac:dyDescent="0.25">
      <c r="A10" s="14"/>
      <c r="B10" s="14"/>
      <c r="C10" s="14"/>
      <c r="D10" s="14"/>
      <c r="E10" s="14"/>
      <c r="F10" s="14"/>
      <c r="G10" s="14"/>
      <c r="H10" s="14"/>
      <c r="I10" s="14"/>
      <c r="J10" s="14"/>
      <c r="K10" s="14"/>
      <c r="L10" s="14"/>
      <c r="M10" s="14"/>
      <c r="N10" s="14"/>
    </row>
    <row r="11" spans="1:17" x14ac:dyDescent="0.25">
      <c r="A11" s="14" t="s">
        <v>0</v>
      </c>
      <c r="B11" s="14"/>
      <c r="C11" s="14"/>
      <c r="D11" s="14"/>
      <c r="E11" s="14"/>
      <c r="F11" s="14"/>
      <c r="G11" s="14"/>
      <c r="H11" s="14"/>
      <c r="I11" s="14"/>
      <c r="J11" s="14"/>
      <c r="K11" s="14"/>
      <c r="L11" s="14"/>
      <c r="M11" s="14"/>
      <c r="N11" s="14"/>
      <c r="Q11" s="57" t="s">
        <v>107</v>
      </c>
    </row>
    <row r="12" spans="1:17" x14ac:dyDescent="0.25">
      <c r="A12" s="14"/>
      <c r="B12" s="14"/>
      <c r="C12" s="14" t="s">
        <v>8</v>
      </c>
      <c r="D12" s="14"/>
      <c r="E12" s="14"/>
      <c r="F12" s="18">
        <v>139610043</v>
      </c>
      <c r="G12" s="21"/>
      <c r="H12" s="18">
        <v>41194613</v>
      </c>
      <c r="I12" s="21"/>
      <c r="J12" s="18">
        <v>900050</v>
      </c>
      <c r="K12" s="21"/>
      <c r="L12" s="18">
        <f>+'Comb sch nonmajor to major'!O14</f>
        <v>25601808</v>
      </c>
      <c r="M12" s="21"/>
      <c r="N12" s="18">
        <f>SUM(F12:L12)</f>
        <v>207306514</v>
      </c>
      <c r="Q12" s="54">
        <f>+N12/10</f>
        <v>20730651.399999999</v>
      </c>
    </row>
    <row r="13" spans="1:17" ht="5.45" customHeight="1" x14ac:dyDescent="0.25">
      <c r="A13" s="14"/>
      <c r="B13" s="14"/>
      <c r="C13" s="14"/>
      <c r="D13" s="14"/>
      <c r="E13" s="14"/>
      <c r="F13" s="15"/>
      <c r="G13" s="16"/>
      <c r="H13" s="15"/>
      <c r="I13" s="16"/>
      <c r="J13" s="15"/>
      <c r="K13" s="16"/>
      <c r="L13" s="15"/>
      <c r="M13" s="16"/>
      <c r="N13" s="15"/>
      <c r="Q13" s="55"/>
    </row>
    <row r="14" spans="1:17" x14ac:dyDescent="0.25">
      <c r="A14" s="14" t="s">
        <v>1</v>
      </c>
      <c r="B14" s="14"/>
      <c r="C14" s="14"/>
      <c r="D14" s="14"/>
      <c r="E14" s="14"/>
      <c r="F14" s="15"/>
      <c r="G14" s="16"/>
      <c r="H14" s="15"/>
      <c r="I14" s="16"/>
      <c r="J14" s="15"/>
      <c r="K14" s="16"/>
      <c r="L14" s="15"/>
      <c r="M14" s="16"/>
      <c r="N14" s="15"/>
      <c r="Q14" s="55"/>
    </row>
    <row r="15" spans="1:17" x14ac:dyDescent="0.25">
      <c r="A15" s="14"/>
      <c r="B15" s="14"/>
      <c r="C15" s="14" t="s">
        <v>9</v>
      </c>
      <c r="D15" s="14"/>
      <c r="E15" s="14"/>
      <c r="F15" s="20">
        <v>142780234</v>
      </c>
      <c r="G15" s="16"/>
      <c r="H15" s="20">
        <v>39082987</v>
      </c>
      <c r="I15" s="16"/>
      <c r="J15" s="20">
        <v>800000</v>
      </c>
      <c r="K15" s="16"/>
      <c r="L15" s="20">
        <f>+'Comb sch nonmajor to major'!O18</f>
        <v>23698442</v>
      </c>
      <c r="M15" s="16"/>
      <c r="N15" s="20">
        <f>SUM(F15:L15)</f>
        <v>206361663</v>
      </c>
      <c r="Q15" s="56">
        <f>+N15/10</f>
        <v>20636166.300000001</v>
      </c>
    </row>
    <row r="16" spans="1:17" ht="5.45" customHeight="1" x14ac:dyDescent="0.25">
      <c r="A16" s="14"/>
      <c r="B16" s="14"/>
      <c r="C16" s="14"/>
      <c r="D16" s="14"/>
      <c r="E16" s="14"/>
      <c r="F16" s="15"/>
      <c r="G16" s="16"/>
      <c r="H16" s="15"/>
      <c r="I16" s="16"/>
      <c r="J16" s="15"/>
      <c r="K16" s="16"/>
      <c r="L16" s="14"/>
      <c r="M16" s="14"/>
      <c r="N16" s="14"/>
    </row>
    <row r="17" spans="1:17" x14ac:dyDescent="0.25">
      <c r="A17" s="14" t="s">
        <v>10</v>
      </c>
      <c r="B17" s="14"/>
      <c r="C17" s="14"/>
      <c r="D17" s="14"/>
      <c r="E17" s="14"/>
      <c r="F17" s="15"/>
      <c r="G17" s="16"/>
      <c r="H17" s="15"/>
      <c r="I17" s="16"/>
      <c r="J17" s="15"/>
      <c r="K17" s="16"/>
      <c r="L17" s="14"/>
      <c r="M17" s="14"/>
      <c r="N17" s="14"/>
    </row>
    <row r="18" spans="1:17" x14ac:dyDescent="0.25">
      <c r="A18" s="14"/>
      <c r="B18" s="14" t="s">
        <v>11</v>
      </c>
      <c r="C18" s="14"/>
      <c r="D18" s="14"/>
      <c r="E18" s="14"/>
      <c r="F18" s="20">
        <f>F12-F15</f>
        <v>-3170191</v>
      </c>
      <c r="G18" s="16"/>
      <c r="H18" s="20">
        <f>H12-H15</f>
        <v>2111626</v>
      </c>
      <c r="I18" s="16"/>
      <c r="J18" s="20">
        <f>J12-J15</f>
        <v>100050</v>
      </c>
      <c r="K18" s="16"/>
      <c r="L18" s="20">
        <f>L12-L15</f>
        <v>1903366</v>
      </c>
      <c r="M18" s="16"/>
      <c r="N18" s="20">
        <f>SUM(F18:L18)</f>
        <v>944851</v>
      </c>
    </row>
    <row r="19" spans="1:17" ht="5.45" customHeight="1" x14ac:dyDescent="0.25">
      <c r="A19" s="14"/>
      <c r="B19" s="14"/>
      <c r="C19" s="14"/>
      <c r="D19" s="14"/>
      <c r="E19" s="14"/>
      <c r="F19" s="15"/>
      <c r="G19" s="16"/>
      <c r="H19" s="15"/>
      <c r="I19" s="16"/>
      <c r="J19" s="15"/>
      <c r="K19" s="16"/>
      <c r="L19" s="23"/>
      <c r="M19" s="23"/>
      <c r="N19" s="23"/>
    </row>
    <row r="20" spans="1:17" x14ac:dyDescent="0.25">
      <c r="A20" s="14" t="s">
        <v>2</v>
      </c>
      <c r="B20" s="14"/>
      <c r="C20" s="14"/>
      <c r="D20" s="14"/>
      <c r="E20" s="14"/>
      <c r="F20" s="15"/>
      <c r="G20" s="16"/>
      <c r="H20" s="15"/>
      <c r="I20" s="16"/>
      <c r="J20" s="15"/>
      <c r="K20" s="16"/>
      <c r="L20" s="23"/>
      <c r="M20" s="23"/>
      <c r="N20" s="23"/>
    </row>
    <row r="21" spans="1:17" x14ac:dyDescent="0.25">
      <c r="A21" s="14"/>
      <c r="B21" s="14" t="s">
        <v>12</v>
      </c>
      <c r="C21" s="14"/>
      <c r="D21" s="14"/>
      <c r="E21" s="14"/>
      <c r="F21" s="20">
        <v>6192157</v>
      </c>
      <c r="G21" s="16"/>
      <c r="H21" s="19">
        <v>2016236</v>
      </c>
      <c r="I21" s="17"/>
      <c r="J21" s="19">
        <v>0</v>
      </c>
      <c r="K21" s="17"/>
      <c r="L21" s="20">
        <f>+'Comb sch nonmajor to major'!O24</f>
        <v>-300715</v>
      </c>
      <c r="M21" s="16"/>
      <c r="N21" s="20">
        <f>SUM(F21:L21)</f>
        <v>7907678</v>
      </c>
    </row>
    <row r="22" spans="1:17" ht="5.45" customHeight="1" x14ac:dyDescent="0.25">
      <c r="A22" s="14"/>
      <c r="B22" s="14"/>
      <c r="C22" s="14"/>
      <c r="D22" s="14"/>
      <c r="E22" s="14"/>
      <c r="F22" s="15"/>
      <c r="G22" s="16"/>
      <c r="H22" s="15"/>
      <c r="I22" s="16"/>
      <c r="J22" s="15"/>
      <c r="K22" s="16"/>
      <c r="L22" s="23"/>
      <c r="M22" s="23"/>
      <c r="N22" s="23"/>
    </row>
    <row r="23" spans="1:17" x14ac:dyDescent="0.25">
      <c r="A23" s="14" t="s">
        <v>13</v>
      </c>
      <c r="B23" s="14"/>
      <c r="C23" s="14"/>
      <c r="D23" s="14"/>
      <c r="E23" s="14"/>
      <c r="F23" s="23">
        <f>F18+F21</f>
        <v>3021966</v>
      </c>
      <c r="G23" s="23"/>
      <c r="H23" s="23">
        <f>H18+H21</f>
        <v>4127862</v>
      </c>
      <c r="I23" s="23"/>
      <c r="J23" s="23">
        <f>J18+J21</f>
        <v>100050</v>
      </c>
      <c r="K23" s="23"/>
      <c r="L23" s="23">
        <f>L18+L21</f>
        <v>1602651</v>
      </c>
      <c r="M23" s="23"/>
      <c r="N23" s="23">
        <f>N18+N21</f>
        <v>8852529</v>
      </c>
    </row>
    <row r="24" spans="1:17" ht="5.45" customHeight="1" x14ac:dyDescent="0.25">
      <c r="A24" s="14"/>
      <c r="B24" s="14"/>
      <c r="C24" s="14"/>
      <c r="D24" s="14"/>
      <c r="E24" s="14"/>
      <c r="F24" s="15"/>
      <c r="G24" s="16"/>
      <c r="H24" s="15"/>
      <c r="I24" s="16"/>
      <c r="J24" s="15"/>
      <c r="K24" s="16"/>
      <c r="L24" s="23"/>
      <c r="M24" s="23"/>
      <c r="N24" s="23"/>
    </row>
    <row r="25" spans="1:17" x14ac:dyDescent="0.25">
      <c r="A25" s="14" t="s">
        <v>80</v>
      </c>
      <c r="B25" s="14"/>
      <c r="C25" s="14"/>
      <c r="D25" s="14"/>
      <c r="E25" s="14"/>
      <c r="F25" s="20">
        <v>27094293</v>
      </c>
      <c r="G25" s="16"/>
      <c r="H25" s="24">
        <v>6646703</v>
      </c>
      <c r="I25" s="23"/>
      <c r="J25" s="24">
        <v>0</v>
      </c>
      <c r="K25" s="23"/>
      <c r="L25" s="24">
        <f>+'Comb sch nonmajor to major'!O28</f>
        <v>12462109</v>
      </c>
      <c r="M25" s="23"/>
      <c r="N25" s="24">
        <f>SUM(F25:L25)</f>
        <v>46203105</v>
      </c>
    </row>
    <row r="26" spans="1:17" ht="5.25" customHeight="1" x14ac:dyDescent="0.25">
      <c r="A26" s="14"/>
      <c r="B26" s="14"/>
      <c r="C26" s="14"/>
      <c r="D26" s="14"/>
      <c r="E26" s="14"/>
      <c r="F26" s="16"/>
      <c r="G26" s="16"/>
      <c r="H26" s="23"/>
      <c r="I26" s="23"/>
      <c r="J26" s="23"/>
      <c r="K26" s="23"/>
      <c r="L26" s="23"/>
      <c r="M26" s="23"/>
      <c r="N26" s="23"/>
    </row>
    <row r="27" spans="1:17" ht="15" customHeight="1" x14ac:dyDescent="0.25">
      <c r="A27" s="67" t="s">
        <v>60</v>
      </c>
      <c r="B27" s="67"/>
      <c r="C27" s="67"/>
      <c r="D27" s="67"/>
      <c r="E27" s="25"/>
      <c r="F27" s="30">
        <v>0</v>
      </c>
      <c r="G27" s="30"/>
      <c r="H27" s="10">
        <v>0</v>
      </c>
      <c r="I27" s="10"/>
      <c r="J27" s="10">
        <v>2587439</v>
      </c>
      <c r="K27" s="10"/>
      <c r="L27" s="10">
        <f>-J27</f>
        <v>-2587439</v>
      </c>
      <c r="M27" s="10"/>
      <c r="N27" s="10">
        <f>SUM(F27:L27)</f>
        <v>0</v>
      </c>
      <c r="Q27" s="58" t="s">
        <v>118</v>
      </c>
    </row>
    <row r="28" spans="1:17" ht="5.45" customHeight="1" x14ac:dyDescent="0.25">
      <c r="A28" s="14"/>
      <c r="B28" s="14"/>
      <c r="C28" s="14"/>
      <c r="D28" s="14"/>
      <c r="E28" s="14"/>
      <c r="F28" s="16"/>
      <c r="G28" s="16"/>
      <c r="H28" s="23"/>
      <c r="I28" s="23"/>
      <c r="J28" s="23"/>
      <c r="K28" s="23"/>
      <c r="L28" s="23"/>
      <c r="M28" s="23"/>
      <c r="N28" s="23"/>
    </row>
    <row r="29" spans="1:17" x14ac:dyDescent="0.25">
      <c r="A29" s="67" t="s">
        <v>59</v>
      </c>
      <c r="B29" s="67"/>
      <c r="C29" s="67"/>
      <c r="D29" s="67"/>
      <c r="E29" s="25"/>
      <c r="L29" s="10">
        <f>-'GFS major to non'!L33</f>
        <v>-169402</v>
      </c>
      <c r="M29" s="10"/>
      <c r="N29" s="10">
        <f>SUM(F29:L29)</f>
        <v>-169402</v>
      </c>
      <c r="O29" s="37"/>
    </row>
    <row r="30" spans="1:17" ht="5.25" customHeight="1" x14ac:dyDescent="0.25">
      <c r="A30" s="32"/>
      <c r="B30" s="33"/>
      <c r="C30" s="33"/>
      <c r="D30" s="33"/>
      <c r="E30" s="33"/>
      <c r="F30" s="34"/>
      <c r="G30" s="34"/>
      <c r="H30" s="34"/>
      <c r="I30" s="34"/>
      <c r="J30" s="34"/>
      <c r="K30" s="34"/>
      <c r="L30" s="34"/>
      <c r="M30" s="34"/>
      <c r="N30" s="34"/>
      <c r="O30" s="37"/>
    </row>
    <row r="31" spans="1:17" x14ac:dyDescent="0.25">
      <c r="A31" s="25" t="s">
        <v>24</v>
      </c>
      <c r="B31" s="33"/>
      <c r="C31" s="33"/>
      <c r="D31" s="33"/>
      <c r="E31" s="33"/>
      <c r="F31" s="10">
        <f>+'GFS major to non'!F35</f>
        <v>194216</v>
      </c>
      <c r="G31" s="10"/>
      <c r="H31" s="10">
        <v>0</v>
      </c>
      <c r="I31" s="10"/>
      <c r="J31" s="10">
        <v>0</v>
      </c>
      <c r="K31" s="10"/>
      <c r="L31" s="10">
        <v>0</v>
      </c>
      <c r="M31" s="10"/>
      <c r="N31" s="10">
        <f>SUM(F31:L31)</f>
        <v>194216</v>
      </c>
      <c r="O31" s="10"/>
    </row>
    <row r="32" spans="1:17" ht="5.25" customHeight="1" x14ac:dyDescent="0.25">
      <c r="A32" s="14"/>
      <c r="B32" s="14"/>
      <c r="C32" s="14"/>
      <c r="D32" s="14"/>
      <c r="E32" s="14"/>
      <c r="F32" s="30"/>
      <c r="G32" s="30"/>
      <c r="H32" s="10"/>
      <c r="I32" s="10"/>
      <c r="J32" s="10"/>
      <c r="K32" s="10"/>
      <c r="L32" s="10"/>
      <c r="M32" s="10"/>
      <c r="N32" s="10"/>
    </row>
    <row r="33" spans="1:15" x14ac:dyDescent="0.25">
      <c r="A33" s="70" t="s">
        <v>124</v>
      </c>
      <c r="B33" s="70"/>
      <c r="C33" s="70"/>
      <c r="D33" s="70"/>
      <c r="E33" s="38"/>
      <c r="F33" s="30">
        <f>F27+F25+F31</f>
        <v>27288509</v>
      </c>
      <c r="G33" s="30"/>
      <c r="H33" s="16">
        <f>H27+H25+H31</f>
        <v>6646703</v>
      </c>
      <c r="I33" s="16"/>
      <c r="J33" s="30">
        <f>J27+J25+J31</f>
        <v>2587439</v>
      </c>
      <c r="K33" s="30"/>
      <c r="L33" s="30">
        <f>L27+L25+L31+L29</f>
        <v>9705268</v>
      </c>
      <c r="M33" s="30"/>
      <c r="N33" s="30">
        <f>N27+N25+N31+N29</f>
        <v>46227919</v>
      </c>
      <c r="O33" s="2"/>
    </row>
    <row r="34" spans="1:15" ht="5.45" customHeight="1" x14ac:dyDescent="0.25">
      <c r="A34" s="14"/>
      <c r="B34" s="14"/>
      <c r="C34" s="14"/>
      <c r="D34" s="14"/>
      <c r="E34" s="14"/>
      <c r="F34" s="15"/>
      <c r="G34" s="16"/>
      <c r="H34" s="15"/>
      <c r="I34" s="16"/>
      <c r="J34" s="15"/>
      <c r="K34" s="16"/>
      <c r="L34" s="23"/>
      <c r="M34" s="23"/>
      <c r="N34" s="23"/>
    </row>
    <row r="35" spans="1:15" ht="16.5" thickBot="1" x14ac:dyDescent="0.3">
      <c r="A35" s="14" t="s">
        <v>64</v>
      </c>
      <c r="B35" s="14"/>
      <c r="C35" s="14"/>
      <c r="D35" s="14"/>
      <c r="E35" s="14"/>
      <c r="F35" s="35">
        <f>SUM(F25:F33)</f>
        <v>54577018</v>
      </c>
      <c r="G35" s="21"/>
      <c r="H35" s="35">
        <f>SUM(H25:H33)</f>
        <v>13293406</v>
      </c>
      <c r="I35" s="21"/>
      <c r="J35" s="35">
        <f>SUM(J25:J33)</f>
        <v>5174878</v>
      </c>
      <c r="K35" s="21"/>
      <c r="L35" s="35">
        <f>SUM(L25:L33)</f>
        <v>19410536</v>
      </c>
      <c r="M35" s="21"/>
      <c r="N35" s="35">
        <f>SUM(N25:N33)</f>
        <v>92455838</v>
      </c>
      <c r="O35" s="3"/>
    </row>
    <row r="36" spans="1:15" ht="16.5" thickTop="1" x14ac:dyDescent="0.25"/>
    <row r="37" spans="1:15" x14ac:dyDescent="0.25">
      <c r="L37" s="3"/>
      <c r="M37" s="3"/>
    </row>
  </sheetData>
  <mergeCells count="7">
    <mergeCell ref="A33:D33"/>
    <mergeCell ref="A29:D29"/>
    <mergeCell ref="A27:D27"/>
    <mergeCell ref="A2:N2"/>
    <mergeCell ref="A4:N4"/>
    <mergeCell ref="A5:N5"/>
    <mergeCell ref="A3:N3"/>
  </mergeCells>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0BC0B-F503-49DF-B299-810D917ABD09}">
  <sheetPr>
    <pageSetUpPr fitToPage="1"/>
  </sheetPr>
  <dimension ref="A2:P25"/>
  <sheetViews>
    <sheetView workbookViewId="0">
      <selection activeCell="H10" sqref="H10"/>
    </sheetView>
  </sheetViews>
  <sheetFormatPr defaultColWidth="9.140625" defaultRowHeight="15.75" x14ac:dyDescent="0.25"/>
  <cols>
    <col min="1" max="1" width="3.140625" style="1" customWidth="1"/>
    <col min="2" max="2" width="2.7109375" style="1" customWidth="1"/>
    <col min="3" max="3" width="2.42578125" style="1" customWidth="1"/>
    <col min="4" max="4" width="43.5703125" style="1" bestFit="1" customWidth="1"/>
    <col min="5" max="5" width="1.28515625" style="1" customWidth="1"/>
    <col min="6" max="6" width="14.85546875" style="1" bestFit="1" customWidth="1"/>
    <col min="7" max="7" width="1.28515625" style="1" customWidth="1"/>
    <col min="8" max="8" width="14" style="1" bestFit="1" customWidth="1"/>
    <col min="9" max="9" width="1.28515625" style="1" customWidth="1"/>
    <col min="10" max="10" width="15.140625" style="1" bestFit="1" customWidth="1"/>
    <col min="11" max="11" width="1.28515625" style="1" customWidth="1"/>
    <col min="12" max="12" width="15.28515625" style="1" bestFit="1" customWidth="1"/>
    <col min="13" max="13" width="1.28515625" style="1" customWidth="1"/>
    <col min="14" max="14" width="12.7109375" style="1" bestFit="1" customWidth="1"/>
    <col min="15" max="15" width="9.140625" style="1"/>
    <col min="16" max="16" width="12.7109375" style="1" bestFit="1" customWidth="1"/>
    <col min="17" max="16384" width="9.140625" style="1"/>
  </cols>
  <sheetData>
    <row r="2" spans="1:16" x14ac:dyDescent="0.25">
      <c r="A2" s="68" t="s">
        <v>14</v>
      </c>
      <c r="B2" s="68"/>
      <c r="C2" s="68"/>
      <c r="D2" s="68"/>
      <c r="E2" s="68"/>
      <c r="F2" s="68"/>
      <c r="G2" s="68"/>
      <c r="H2" s="68"/>
      <c r="I2" s="68"/>
      <c r="J2" s="68"/>
      <c r="K2" s="68"/>
      <c r="L2" s="68"/>
    </row>
    <row r="3" spans="1:16" x14ac:dyDescent="0.25">
      <c r="A3" s="68" t="s">
        <v>15</v>
      </c>
      <c r="B3" s="68"/>
      <c r="C3" s="68"/>
      <c r="D3" s="68"/>
      <c r="E3" s="68"/>
      <c r="F3" s="68"/>
      <c r="G3" s="68"/>
      <c r="H3" s="68"/>
      <c r="I3" s="68"/>
      <c r="J3" s="68"/>
      <c r="K3" s="68"/>
      <c r="L3" s="68"/>
    </row>
    <row r="4" spans="1:16" x14ac:dyDescent="0.25">
      <c r="A4" s="68" t="s">
        <v>3</v>
      </c>
      <c r="B4" s="68"/>
      <c r="C4" s="68"/>
      <c r="D4" s="68"/>
      <c r="E4" s="68"/>
      <c r="F4" s="68"/>
      <c r="G4" s="68"/>
      <c r="H4" s="68"/>
      <c r="I4" s="68"/>
      <c r="J4" s="68"/>
      <c r="K4" s="68"/>
      <c r="L4" s="68"/>
    </row>
    <row r="5" spans="1:16" x14ac:dyDescent="0.25">
      <c r="A5" s="71" t="s">
        <v>68</v>
      </c>
      <c r="B5" s="71"/>
      <c r="C5" s="71"/>
      <c r="D5" s="71"/>
      <c r="E5" s="71"/>
      <c r="F5" s="71"/>
      <c r="G5" s="71"/>
      <c r="H5" s="71"/>
      <c r="I5" s="71"/>
      <c r="J5" s="71"/>
      <c r="K5" s="71"/>
      <c r="L5" s="71"/>
    </row>
    <row r="6" spans="1:16" ht="5.45" customHeight="1" x14ac:dyDescent="0.25"/>
    <row r="7" spans="1:16" x14ac:dyDescent="0.25">
      <c r="F7" s="5"/>
      <c r="G7" s="5"/>
      <c r="H7" s="5"/>
      <c r="I7" s="5"/>
      <c r="J7" s="5" t="s">
        <v>4</v>
      </c>
      <c r="K7" s="5"/>
      <c r="L7" s="5" t="s">
        <v>5</v>
      </c>
    </row>
    <row r="8" spans="1:16" x14ac:dyDescent="0.25">
      <c r="F8" s="5"/>
      <c r="G8" s="5"/>
      <c r="H8" s="5" t="s">
        <v>131</v>
      </c>
      <c r="I8" s="5"/>
      <c r="J8" s="5" t="s">
        <v>6</v>
      </c>
      <c r="K8" s="5"/>
      <c r="L8" s="5" t="s">
        <v>6</v>
      </c>
    </row>
    <row r="9" spans="1:16" x14ac:dyDescent="0.25">
      <c r="F9" s="6" t="s">
        <v>74</v>
      </c>
      <c r="G9" s="5"/>
      <c r="H9" s="6" t="s">
        <v>86</v>
      </c>
      <c r="I9" s="5"/>
      <c r="J9" s="6" t="s">
        <v>7</v>
      </c>
      <c r="K9" s="5"/>
      <c r="L9" s="6" t="s">
        <v>7</v>
      </c>
      <c r="P9" s="57" t="s">
        <v>107</v>
      </c>
    </row>
    <row r="10" spans="1:16" x14ac:dyDescent="0.25">
      <c r="A10" s="1" t="s">
        <v>16</v>
      </c>
      <c r="F10" s="39"/>
      <c r="H10" s="39"/>
      <c r="J10" s="39"/>
      <c r="L10" s="39"/>
      <c r="P10" s="55"/>
    </row>
    <row r="11" spans="1:16" ht="16.5" thickBot="1" x14ac:dyDescent="0.3">
      <c r="D11" s="1" t="s">
        <v>17</v>
      </c>
      <c r="F11" s="40">
        <f>49872116+479582</f>
        <v>50351698</v>
      </c>
      <c r="G11" s="4"/>
      <c r="H11" s="40">
        <v>28200812</v>
      </c>
      <c r="I11" s="4"/>
      <c r="J11" s="40">
        <v>38925931</v>
      </c>
      <c r="K11" s="4"/>
      <c r="L11" s="8">
        <f>SUM(F11:J11)</f>
        <v>117478441</v>
      </c>
      <c r="P11" s="54">
        <f>+L11/10</f>
        <v>11747844.1</v>
      </c>
    </row>
    <row r="12" spans="1:16" ht="5.45" customHeight="1" thickTop="1" x14ac:dyDescent="0.25">
      <c r="P12" s="55"/>
    </row>
    <row r="13" spans="1:16" x14ac:dyDescent="0.25">
      <c r="A13" s="1" t="s">
        <v>18</v>
      </c>
      <c r="P13" s="55"/>
    </row>
    <row r="14" spans="1:16" x14ac:dyDescent="0.25">
      <c r="D14" s="1" t="s">
        <v>19</v>
      </c>
      <c r="F14" s="8">
        <f>+F11-F21-479582</f>
        <v>19561641</v>
      </c>
      <c r="G14" s="2"/>
      <c r="H14" s="8">
        <f>17426247-65491</f>
        <v>17360756</v>
      </c>
      <c r="I14" s="2"/>
      <c r="J14" s="8">
        <f>22819720+100000</f>
        <v>22919720</v>
      </c>
      <c r="K14" s="2"/>
      <c r="L14" s="8">
        <f>SUM(F14:J14)</f>
        <v>59842117</v>
      </c>
      <c r="P14" s="55"/>
    </row>
    <row r="15" spans="1:16" ht="5.45" customHeight="1" x14ac:dyDescent="0.25">
      <c r="F15" s="2"/>
      <c r="G15" s="2"/>
      <c r="H15" s="2"/>
      <c r="I15" s="2"/>
      <c r="J15" s="2"/>
      <c r="K15" s="2"/>
      <c r="L15" s="2"/>
      <c r="P15" s="55"/>
    </row>
    <row r="16" spans="1:16" x14ac:dyDescent="0.25">
      <c r="A16" s="1" t="s">
        <v>20</v>
      </c>
      <c r="F16" s="2"/>
      <c r="G16" s="2"/>
      <c r="H16" s="2"/>
      <c r="I16" s="2"/>
      <c r="J16" s="2"/>
      <c r="K16" s="2"/>
      <c r="L16" s="2"/>
      <c r="P16" s="55"/>
    </row>
    <row r="17" spans="1:16" x14ac:dyDescent="0.25">
      <c r="B17" s="1" t="s">
        <v>21</v>
      </c>
      <c r="F17" s="8">
        <v>479582</v>
      </c>
      <c r="G17" s="2"/>
      <c r="H17" s="8">
        <v>65491</v>
      </c>
      <c r="I17" s="2"/>
      <c r="J17" s="8">
        <f>+'GFS Bal nonmajor to major'!J18+'GFS Bal nonmajor to major'!L18</f>
        <v>99451</v>
      </c>
      <c r="K17" s="2"/>
      <c r="L17" s="8">
        <f>SUM(F17:J17)</f>
        <v>644524</v>
      </c>
      <c r="M17" s="2"/>
      <c r="P17" s="54"/>
    </row>
    <row r="18" spans="1:16" ht="5.45" customHeight="1" x14ac:dyDescent="0.25">
      <c r="F18" s="2"/>
      <c r="G18" s="2"/>
      <c r="H18" s="2"/>
      <c r="I18" s="2"/>
      <c r="J18" s="2"/>
      <c r="K18" s="2"/>
      <c r="L18" s="2"/>
      <c r="P18" s="55"/>
    </row>
    <row r="19" spans="1:16" x14ac:dyDescent="0.25">
      <c r="F19" s="2"/>
      <c r="G19" s="2"/>
      <c r="H19" s="2"/>
      <c r="I19" s="2"/>
      <c r="J19" s="2"/>
      <c r="K19" s="2"/>
      <c r="L19" s="2"/>
      <c r="M19" s="2"/>
      <c r="P19" s="56">
        <f>+L19/10</f>
        <v>0</v>
      </c>
    </row>
    <row r="20" spans="1:16" x14ac:dyDescent="0.25">
      <c r="A20" s="1" t="s">
        <v>22</v>
      </c>
      <c r="F20" s="2"/>
      <c r="G20" s="2"/>
      <c r="H20" s="2"/>
      <c r="I20" s="2"/>
      <c r="J20" s="2"/>
      <c r="K20" s="2"/>
      <c r="L20" s="2"/>
    </row>
    <row r="21" spans="1:16" ht="16.5" thickBot="1" x14ac:dyDescent="0.3">
      <c r="C21" s="1" t="s">
        <v>23</v>
      </c>
      <c r="F21" s="7">
        <f>+'GFS major to non'!F39</f>
        <v>30310475</v>
      </c>
      <c r="G21" s="3"/>
      <c r="H21" s="7">
        <f>+'GFS major to non'!H39</f>
        <v>10774565</v>
      </c>
      <c r="I21" s="3"/>
      <c r="J21" s="7">
        <f>+'GFS major to non'!L39</f>
        <v>15906760</v>
      </c>
      <c r="K21" s="3"/>
      <c r="L21" s="7">
        <f>+'GFS major to non'!N39</f>
        <v>56991800</v>
      </c>
      <c r="M21" s="2"/>
      <c r="N21" s="3"/>
    </row>
    <row r="22" spans="1:16" ht="5.45" customHeight="1" thickTop="1" x14ac:dyDescent="0.25">
      <c r="D22" s="9"/>
      <c r="F22" s="10"/>
      <c r="G22" s="2"/>
      <c r="H22" s="2"/>
      <c r="I22" s="2"/>
      <c r="J22" s="2"/>
      <c r="K22" s="2"/>
      <c r="L22" s="2"/>
    </row>
    <row r="23" spans="1:16" x14ac:dyDescent="0.25">
      <c r="H23" s="2"/>
      <c r="I23" s="2"/>
      <c r="J23" s="2"/>
      <c r="K23" s="2"/>
      <c r="L23" s="2"/>
      <c r="P23" s="59"/>
    </row>
    <row r="24" spans="1:16" x14ac:dyDescent="0.25">
      <c r="F24" s="3"/>
      <c r="G24" s="3"/>
      <c r="H24" s="3"/>
      <c r="I24" s="3"/>
      <c r="J24" s="3"/>
      <c r="K24" s="3"/>
      <c r="L24" s="3"/>
    </row>
    <row r="25" spans="1:16" x14ac:dyDescent="0.25">
      <c r="F25" s="11">
        <f>+F11-F14-F17-F21</f>
        <v>0</v>
      </c>
      <c r="H25" s="11">
        <f>+H11-H14-H17-H21</f>
        <v>0</v>
      </c>
      <c r="J25" s="11">
        <f>+J11-J14-J17-J21</f>
        <v>0</v>
      </c>
      <c r="K25" s="4"/>
      <c r="L25" s="11">
        <f>+L11-L14-L17-L21</f>
        <v>0</v>
      </c>
    </row>
  </sheetData>
  <mergeCells count="4">
    <mergeCell ref="A2:L2"/>
    <mergeCell ref="A3:L3"/>
    <mergeCell ref="A4:L4"/>
    <mergeCell ref="A5:L5"/>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E6B08-C680-473B-BD9A-D9EA76B99D26}">
  <sheetPr>
    <pageSetUpPr fitToPage="1"/>
  </sheetPr>
  <dimension ref="A2:R27"/>
  <sheetViews>
    <sheetView workbookViewId="0">
      <selection activeCell="J9" sqref="J9"/>
    </sheetView>
  </sheetViews>
  <sheetFormatPr defaultColWidth="9.140625" defaultRowHeight="15.75" x14ac:dyDescent="0.25"/>
  <cols>
    <col min="1" max="1" width="3.140625" style="1" customWidth="1"/>
    <col min="2" max="2" width="2.7109375" style="1" customWidth="1"/>
    <col min="3" max="3" width="2.42578125" style="1" customWidth="1"/>
    <col min="4" max="4" width="43.5703125" style="1" bestFit="1" customWidth="1"/>
    <col min="5" max="5" width="1.28515625" style="1" customWidth="1"/>
    <col min="6" max="6" width="16.42578125" style="1" bestFit="1" customWidth="1"/>
    <col min="7" max="7" width="1.28515625" style="1" customWidth="1"/>
    <col min="8" max="8" width="16.42578125" style="1" bestFit="1" customWidth="1"/>
    <col min="9" max="9" width="1.28515625" style="1" customWidth="1"/>
    <col min="10" max="10" width="16.42578125" style="1" bestFit="1" customWidth="1"/>
    <col min="11" max="11" width="1.28515625" style="1" customWidth="1"/>
    <col min="12" max="12" width="16.42578125" style="1" bestFit="1" customWidth="1"/>
    <col min="13" max="13" width="1.28515625" style="1" customWidth="1"/>
    <col min="14" max="14" width="16.42578125" style="1" bestFit="1" customWidth="1"/>
    <col min="15" max="15" width="1.28515625" style="1" customWidth="1"/>
    <col min="16" max="16" width="16.85546875" style="1" bestFit="1" customWidth="1"/>
    <col min="17" max="17" width="9.140625" style="1"/>
    <col min="18" max="18" width="12.7109375" style="1" bestFit="1" customWidth="1"/>
    <col min="19" max="16384" width="9.140625" style="1"/>
  </cols>
  <sheetData>
    <row r="2" spans="1:18" x14ac:dyDescent="0.25">
      <c r="A2" s="68" t="s">
        <v>14</v>
      </c>
      <c r="B2" s="68"/>
      <c r="C2" s="68"/>
      <c r="D2" s="68"/>
      <c r="E2" s="68"/>
      <c r="F2" s="68"/>
      <c r="G2" s="68"/>
      <c r="H2" s="68"/>
      <c r="I2" s="68"/>
      <c r="J2" s="68"/>
      <c r="K2" s="68"/>
      <c r="L2" s="68"/>
      <c r="M2" s="68"/>
      <c r="N2" s="68"/>
    </row>
    <row r="3" spans="1:18" x14ac:dyDescent="0.25">
      <c r="A3" s="68" t="s">
        <v>15</v>
      </c>
      <c r="B3" s="68"/>
      <c r="C3" s="68"/>
      <c r="D3" s="68"/>
      <c r="E3" s="68"/>
      <c r="F3" s="68"/>
      <c r="G3" s="68"/>
      <c r="H3" s="68"/>
      <c r="I3" s="68"/>
      <c r="J3" s="68"/>
      <c r="K3" s="68"/>
      <c r="L3" s="68"/>
      <c r="M3" s="68"/>
      <c r="N3" s="68"/>
    </row>
    <row r="4" spans="1:18" x14ac:dyDescent="0.25">
      <c r="A4" s="68" t="s">
        <v>3</v>
      </c>
      <c r="B4" s="68"/>
      <c r="C4" s="68"/>
      <c r="D4" s="68"/>
      <c r="E4" s="68"/>
      <c r="F4" s="68"/>
      <c r="G4" s="68"/>
      <c r="H4" s="68"/>
      <c r="I4" s="68"/>
      <c r="J4" s="68"/>
      <c r="K4" s="68"/>
      <c r="L4" s="68"/>
      <c r="M4" s="68"/>
      <c r="N4" s="68"/>
    </row>
    <row r="5" spans="1:18" x14ac:dyDescent="0.25">
      <c r="A5" s="71" t="s">
        <v>66</v>
      </c>
      <c r="B5" s="71"/>
      <c r="C5" s="71"/>
      <c r="D5" s="71"/>
      <c r="E5" s="71"/>
      <c r="F5" s="71"/>
      <c r="G5" s="71"/>
      <c r="H5" s="71"/>
      <c r="I5" s="71"/>
      <c r="J5" s="71"/>
      <c r="K5" s="71"/>
      <c r="L5" s="71"/>
      <c r="M5" s="71"/>
      <c r="N5" s="71"/>
    </row>
    <row r="6" spans="1:18" ht="5.85" customHeight="1" x14ac:dyDescent="0.25"/>
    <row r="7" spans="1:18" x14ac:dyDescent="0.25">
      <c r="F7" s="5"/>
      <c r="G7" s="5"/>
      <c r="H7" s="5"/>
      <c r="I7" s="5"/>
      <c r="J7" s="5"/>
      <c r="K7" s="5"/>
      <c r="L7" s="5" t="s">
        <v>4</v>
      </c>
      <c r="M7" s="5"/>
      <c r="N7" s="5" t="s">
        <v>5</v>
      </c>
    </row>
    <row r="8" spans="1:18" x14ac:dyDescent="0.25">
      <c r="F8" s="5"/>
      <c r="G8" s="5"/>
      <c r="H8" s="5" t="s">
        <v>127</v>
      </c>
      <c r="I8" s="5"/>
      <c r="J8" s="5" t="s">
        <v>130</v>
      </c>
      <c r="K8" s="5"/>
      <c r="L8" s="5" t="s">
        <v>6</v>
      </c>
      <c r="M8" s="5"/>
      <c r="N8" s="5" t="s">
        <v>6</v>
      </c>
      <c r="R8" s="59"/>
    </row>
    <row r="9" spans="1:18" x14ac:dyDescent="0.25">
      <c r="F9" s="6" t="s">
        <v>74</v>
      </c>
      <c r="G9" s="5"/>
      <c r="H9" s="6" t="s">
        <v>86</v>
      </c>
      <c r="I9" s="5"/>
      <c r="J9" s="6" t="s">
        <v>86</v>
      </c>
      <c r="K9" s="5"/>
      <c r="L9" s="6" t="s">
        <v>7</v>
      </c>
      <c r="M9" s="5"/>
      <c r="N9" s="6" t="s">
        <v>7</v>
      </c>
    </row>
    <row r="10" spans="1:18" x14ac:dyDescent="0.25">
      <c r="A10" s="1" t="s">
        <v>16</v>
      </c>
      <c r="R10" s="57" t="s">
        <v>107</v>
      </c>
    </row>
    <row r="11" spans="1:18" ht="16.5" thickBot="1" x14ac:dyDescent="0.3">
      <c r="D11" s="1" t="s">
        <v>17</v>
      </c>
      <c r="F11" s="7">
        <f>49872116+479582+5000000</f>
        <v>55351698</v>
      </c>
      <c r="G11" s="4"/>
      <c r="H11" s="7">
        <v>30719653</v>
      </c>
      <c r="I11" s="4"/>
      <c r="J11" s="7">
        <v>15398774</v>
      </c>
      <c r="K11" s="4"/>
      <c r="L11" s="7">
        <v>32005811</v>
      </c>
      <c r="M11" s="4"/>
      <c r="N11" s="7">
        <f>SUM(F11:L11)</f>
        <v>133475936</v>
      </c>
      <c r="R11" s="60">
        <f>+N11/10</f>
        <v>13347593.6</v>
      </c>
    </row>
    <row r="12" spans="1:18" ht="5.85" customHeight="1" thickTop="1" x14ac:dyDescent="0.25">
      <c r="R12" s="55"/>
    </row>
    <row r="13" spans="1:18" x14ac:dyDescent="0.25">
      <c r="A13" s="1" t="s">
        <v>18</v>
      </c>
      <c r="R13" s="55"/>
    </row>
    <row r="14" spans="1:18" ht="5.85" customHeight="1" x14ac:dyDescent="0.25">
      <c r="F14" s="2"/>
      <c r="G14" s="2"/>
      <c r="H14" s="2"/>
      <c r="I14" s="2"/>
      <c r="J14" s="2"/>
      <c r="K14" s="2"/>
      <c r="L14" s="2"/>
      <c r="M14" s="2"/>
      <c r="N14" s="2"/>
      <c r="R14" s="55"/>
    </row>
    <row r="15" spans="1:18" x14ac:dyDescent="0.25">
      <c r="D15" s="1" t="s">
        <v>19</v>
      </c>
      <c r="F15" s="8">
        <f>+F11-F23-479582</f>
        <v>295098</v>
      </c>
      <c r="G15" s="2"/>
      <c r="H15" s="8">
        <f>17426247-65491</f>
        <v>17360756</v>
      </c>
      <c r="I15" s="2"/>
      <c r="J15" s="8">
        <f>9723896-27849+500000</f>
        <v>10196047</v>
      </c>
      <c r="K15" s="2"/>
      <c r="L15" s="8">
        <f>12623673-100000</f>
        <v>12523673</v>
      </c>
      <c r="M15" s="2"/>
      <c r="N15" s="8">
        <f>SUM(F15:L15)</f>
        <v>40375574</v>
      </c>
      <c r="R15" s="55"/>
    </row>
    <row r="16" spans="1:18" ht="5.85" customHeight="1" x14ac:dyDescent="0.25">
      <c r="F16" s="2"/>
      <c r="G16" s="2"/>
      <c r="H16" s="2"/>
      <c r="I16" s="2"/>
      <c r="J16" s="2"/>
      <c r="K16" s="2"/>
      <c r="L16" s="2"/>
      <c r="M16" s="2"/>
      <c r="N16" s="2"/>
      <c r="R16" s="55"/>
    </row>
    <row r="17" spans="1:18" x14ac:dyDescent="0.25">
      <c r="A17" s="1" t="s">
        <v>20</v>
      </c>
      <c r="F17" s="2"/>
      <c r="G17" s="2"/>
      <c r="H17" s="2"/>
      <c r="I17" s="2"/>
      <c r="J17" s="2"/>
      <c r="K17" s="2"/>
      <c r="L17" s="2"/>
      <c r="M17" s="2"/>
      <c r="N17" s="2"/>
      <c r="R17" s="61">
        <f>(+N15+N18)/10</f>
        <v>4102009.8</v>
      </c>
    </row>
    <row r="18" spans="1:18" x14ac:dyDescent="0.25">
      <c r="B18" s="1" t="s">
        <v>21</v>
      </c>
      <c r="F18" s="8">
        <v>479582</v>
      </c>
      <c r="G18" s="2"/>
      <c r="H18" s="8">
        <v>65491</v>
      </c>
      <c r="I18" s="2"/>
      <c r="J18" s="8">
        <v>27849</v>
      </c>
      <c r="K18" s="2"/>
      <c r="L18" s="8">
        <v>71602</v>
      </c>
      <c r="M18" s="2"/>
      <c r="N18" s="8">
        <f>SUM(F18:L18)</f>
        <v>644524</v>
      </c>
      <c r="O18" s="2"/>
    </row>
    <row r="19" spans="1:18" ht="5.85" customHeight="1" x14ac:dyDescent="0.25">
      <c r="F19" s="2"/>
      <c r="G19" s="2"/>
      <c r="H19" s="2"/>
      <c r="I19" s="2"/>
      <c r="J19" s="2"/>
      <c r="K19" s="2"/>
      <c r="L19" s="2"/>
      <c r="M19" s="2"/>
      <c r="N19" s="2"/>
    </row>
    <row r="20" spans="1:18" x14ac:dyDescent="0.25">
      <c r="F20" s="2"/>
      <c r="G20" s="2"/>
      <c r="H20" s="2"/>
      <c r="I20" s="2"/>
      <c r="J20" s="2"/>
      <c r="K20" s="2"/>
      <c r="L20" s="2"/>
      <c r="M20" s="2"/>
      <c r="N20" s="2"/>
      <c r="O20" s="2"/>
      <c r="R20" s="59"/>
    </row>
    <row r="21" spans="1:18" ht="5.85" customHeight="1" x14ac:dyDescent="0.25">
      <c r="F21" s="2"/>
      <c r="G21" s="2"/>
      <c r="H21" s="2"/>
      <c r="I21" s="2"/>
      <c r="J21" s="2"/>
      <c r="K21" s="2"/>
      <c r="L21" s="2"/>
      <c r="M21" s="2"/>
      <c r="N21" s="2"/>
    </row>
    <row r="22" spans="1:18" x14ac:dyDescent="0.25">
      <c r="A22" s="1" t="s">
        <v>22</v>
      </c>
      <c r="F22" s="2"/>
      <c r="G22" s="2"/>
      <c r="H22" s="2"/>
      <c r="I22" s="2"/>
      <c r="J22" s="2"/>
      <c r="K22" s="2"/>
      <c r="L22" s="2"/>
      <c r="M22" s="2"/>
      <c r="N22" s="2"/>
    </row>
    <row r="23" spans="1:18" x14ac:dyDescent="0.25">
      <c r="C23" s="1" t="s">
        <v>23</v>
      </c>
      <c r="F23" s="8">
        <f>+'GFS nonmajor to major'!F35</f>
        <v>54577018</v>
      </c>
      <c r="G23" s="2"/>
      <c r="H23" s="8">
        <f>+'GFS nonmajor to major'!H35</f>
        <v>13293406</v>
      </c>
      <c r="I23" s="2"/>
      <c r="J23" s="8">
        <f>+'GFS nonmajor to major'!J35</f>
        <v>5174878</v>
      </c>
      <c r="K23" s="2"/>
      <c r="L23" s="8">
        <f>+'GFS nonmajor to major'!L35</f>
        <v>19410536</v>
      </c>
      <c r="M23" s="2"/>
      <c r="N23" s="8">
        <f>+'GFS nonmajor to major'!N35</f>
        <v>92455838</v>
      </c>
      <c r="O23" s="2"/>
    </row>
    <row r="24" spans="1:18" ht="5.85" customHeight="1" x14ac:dyDescent="0.25">
      <c r="D24" s="9"/>
      <c r="F24" s="10"/>
      <c r="G24" s="2"/>
      <c r="H24" s="2"/>
      <c r="I24" s="2"/>
      <c r="J24" s="2"/>
      <c r="K24" s="2"/>
      <c r="L24" s="2"/>
      <c r="M24" s="2"/>
      <c r="N24" s="2"/>
    </row>
    <row r="25" spans="1:18" x14ac:dyDescent="0.25">
      <c r="H25" s="2"/>
      <c r="I25" s="2"/>
      <c r="J25" s="2"/>
      <c r="K25" s="2"/>
      <c r="L25" s="2"/>
      <c r="M25" s="2"/>
      <c r="N25" s="2"/>
    </row>
    <row r="26" spans="1:18" x14ac:dyDescent="0.25">
      <c r="F26" s="3"/>
      <c r="G26" s="3"/>
      <c r="H26" s="3"/>
      <c r="I26" s="3"/>
      <c r="J26" s="3"/>
      <c r="K26" s="3"/>
      <c r="L26" s="3"/>
      <c r="M26" s="3"/>
      <c r="N26" s="3"/>
      <c r="R26" s="59"/>
    </row>
    <row r="27" spans="1:18" x14ac:dyDescent="0.25">
      <c r="F27" s="62">
        <f>+F11-F15-F18-F23</f>
        <v>0</v>
      </c>
      <c r="H27" s="62">
        <f>+H11-H15-H18-H23</f>
        <v>0</v>
      </c>
      <c r="J27" s="62">
        <f>+J11-J15-J18-J23</f>
        <v>0</v>
      </c>
      <c r="L27" s="62">
        <f>+L11-L15-L18-L23</f>
        <v>0</v>
      </c>
      <c r="N27" s="62">
        <f>+N11-N15-N18-N23</f>
        <v>0</v>
      </c>
    </row>
  </sheetData>
  <mergeCells count="4">
    <mergeCell ref="A2:N2"/>
    <mergeCell ref="A3:N3"/>
    <mergeCell ref="A4:N4"/>
    <mergeCell ref="A5:N5"/>
  </mergeCell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27C3-AF9C-4868-98E4-6BDAE6BD38D7}">
  <sheetPr>
    <pageSetUpPr fitToPage="1"/>
  </sheetPr>
  <dimension ref="A1:Z45"/>
  <sheetViews>
    <sheetView topLeftCell="E4" workbookViewId="0">
      <selection activeCell="U8" sqref="U8:U9"/>
    </sheetView>
  </sheetViews>
  <sheetFormatPr defaultColWidth="9.140625" defaultRowHeight="15.75" x14ac:dyDescent="0.25"/>
  <cols>
    <col min="1" max="1" width="4" style="1" customWidth="1"/>
    <col min="2" max="2" width="3.7109375" style="1" customWidth="1"/>
    <col min="3" max="3" width="2" style="1" customWidth="1"/>
    <col min="4" max="4" width="3.5703125" style="1" customWidth="1"/>
    <col min="5" max="5" width="25.140625" style="1" customWidth="1"/>
    <col min="6" max="6" width="1" style="1" customWidth="1"/>
    <col min="7" max="7" width="15.140625" style="1" bestFit="1" customWidth="1"/>
    <col min="8" max="8" width="1.28515625" style="1" customWidth="1"/>
    <col min="9" max="9" width="14" style="1" bestFit="1" customWidth="1"/>
    <col min="10" max="10" width="1.28515625" style="1" customWidth="1"/>
    <col min="11" max="11" width="14" style="1" bestFit="1" customWidth="1"/>
    <col min="12" max="12" width="1.28515625" style="1" customWidth="1"/>
    <col min="13" max="13" width="13.5703125" style="1" bestFit="1" customWidth="1"/>
    <col min="14" max="14" width="1.28515625" style="1" customWidth="1"/>
    <col min="15" max="15" width="14.7109375" style="1" bestFit="1" customWidth="1"/>
    <col min="16" max="16" width="1.28515625" style="1" customWidth="1"/>
    <col min="17" max="17" width="12.7109375" style="1" bestFit="1" customWidth="1"/>
    <col min="18" max="18" width="1.28515625" style="1" customWidth="1"/>
    <col min="19" max="19" width="14.7109375" style="1" bestFit="1" customWidth="1"/>
    <col min="20" max="20" width="1.28515625" style="1" customWidth="1"/>
    <col min="21" max="21" width="12.85546875" style="1" bestFit="1" customWidth="1"/>
    <col min="22" max="22" width="1.28515625" style="1" customWidth="1"/>
    <col min="23" max="23" width="11.5703125" style="1" bestFit="1" customWidth="1"/>
    <col min="24" max="24" width="2.85546875" style="1" customWidth="1"/>
    <col min="25" max="16384" width="9.140625" style="1"/>
  </cols>
  <sheetData>
    <row r="1" spans="1:25" x14ac:dyDescent="0.25">
      <c r="A1" s="69"/>
      <c r="B1" s="69"/>
      <c r="C1" s="69"/>
      <c r="D1" s="69"/>
      <c r="E1" s="69"/>
      <c r="F1" s="69"/>
      <c r="G1" s="69"/>
      <c r="H1" s="69"/>
      <c r="I1" s="69"/>
      <c r="J1" s="69"/>
      <c r="K1" s="69"/>
      <c r="L1" s="69"/>
      <c r="M1" s="69"/>
      <c r="N1" s="12"/>
      <c r="O1" s="14"/>
      <c r="P1" s="14"/>
      <c r="Q1" s="14"/>
      <c r="R1" s="14"/>
      <c r="S1" s="14"/>
      <c r="U1" s="14"/>
      <c r="W1" s="14"/>
    </row>
    <row r="2" spans="1:25" x14ac:dyDescent="0.25">
      <c r="A2" s="68" t="s">
        <v>14</v>
      </c>
      <c r="B2" s="68"/>
      <c r="C2" s="68"/>
      <c r="D2" s="68"/>
      <c r="E2" s="68"/>
      <c r="F2" s="68"/>
      <c r="G2" s="68"/>
      <c r="H2" s="68"/>
      <c r="I2" s="68"/>
      <c r="J2" s="68"/>
      <c r="K2" s="68"/>
      <c r="L2" s="68"/>
      <c r="M2" s="68"/>
      <c r="N2" s="68"/>
      <c r="O2" s="68"/>
      <c r="P2" s="68"/>
      <c r="Q2" s="68"/>
      <c r="R2" s="68"/>
      <c r="S2" s="68"/>
      <c r="T2" s="68"/>
      <c r="U2" s="68"/>
      <c r="V2" s="68"/>
      <c r="W2" s="68"/>
    </row>
    <row r="3" spans="1:25" x14ac:dyDescent="0.25">
      <c r="A3" s="69" t="s">
        <v>28</v>
      </c>
      <c r="B3" s="69"/>
      <c r="C3" s="69"/>
      <c r="D3" s="69"/>
      <c r="E3" s="69"/>
      <c r="F3" s="69"/>
      <c r="G3" s="69"/>
      <c r="H3" s="69"/>
      <c r="I3" s="69"/>
      <c r="J3" s="69"/>
      <c r="K3" s="69"/>
      <c r="L3" s="69"/>
      <c r="M3" s="69"/>
      <c r="N3" s="69"/>
      <c r="O3" s="69"/>
      <c r="P3" s="69"/>
      <c r="Q3" s="69"/>
      <c r="R3" s="69"/>
      <c r="S3" s="69"/>
      <c r="T3" s="69"/>
      <c r="U3" s="69"/>
      <c r="V3" s="69"/>
      <c r="W3" s="69"/>
    </row>
    <row r="4" spans="1:25" x14ac:dyDescent="0.25">
      <c r="A4" s="69" t="s">
        <v>67</v>
      </c>
      <c r="B4" s="69"/>
      <c r="C4" s="69"/>
      <c r="D4" s="69"/>
      <c r="E4" s="69"/>
      <c r="F4" s="69"/>
      <c r="G4" s="69"/>
      <c r="H4" s="69"/>
      <c r="I4" s="69"/>
      <c r="J4" s="69"/>
      <c r="K4" s="69"/>
      <c r="L4" s="69"/>
      <c r="M4" s="69"/>
      <c r="N4" s="69"/>
      <c r="O4" s="69"/>
      <c r="P4" s="69"/>
      <c r="Q4" s="69"/>
      <c r="R4" s="69"/>
      <c r="S4" s="69"/>
      <c r="T4" s="69"/>
      <c r="U4" s="69"/>
      <c r="V4" s="69"/>
      <c r="W4" s="69"/>
    </row>
    <row r="5" spans="1:25" ht="5.25" customHeight="1" x14ac:dyDescent="0.25">
      <c r="A5" s="14"/>
      <c r="B5" s="14"/>
      <c r="C5" s="14"/>
      <c r="D5" s="14"/>
      <c r="E5" s="14"/>
      <c r="F5" s="14"/>
      <c r="G5" s="14"/>
      <c r="H5" s="14"/>
      <c r="I5" s="14"/>
      <c r="J5" s="14"/>
      <c r="K5" s="14"/>
      <c r="L5" s="14"/>
      <c r="M5" s="14"/>
      <c r="N5" s="14"/>
      <c r="O5" s="14"/>
      <c r="P5" s="14"/>
      <c r="Q5" s="14"/>
      <c r="R5" s="14"/>
      <c r="S5" s="14"/>
      <c r="U5" s="14"/>
      <c r="W5" s="14"/>
    </row>
    <row r="6" spans="1:25" x14ac:dyDescent="0.25">
      <c r="A6" s="14"/>
      <c r="B6" s="14"/>
      <c r="C6" s="14"/>
      <c r="D6" s="14"/>
      <c r="E6" s="14"/>
      <c r="F6" s="14"/>
      <c r="G6" s="14"/>
      <c r="H6" s="14"/>
      <c r="I6" s="72" t="s">
        <v>29</v>
      </c>
      <c r="J6" s="72"/>
      <c r="K6" s="72"/>
      <c r="L6" s="72"/>
      <c r="M6" s="72"/>
      <c r="N6" s="12"/>
      <c r="O6" s="72" t="s">
        <v>30</v>
      </c>
      <c r="P6" s="72"/>
      <c r="Q6" s="72"/>
      <c r="R6" s="72"/>
      <c r="S6" s="72"/>
      <c r="T6" s="72"/>
      <c r="U6" s="72"/>
      <c r="V6" s="72"/>
      <c r="W6" s="72"/>
    </row>
    <row r="7" spans="1:25" x14ac:dyDescent="0.25">
      <c r="A7" s="14"/>
      <c r="B7" s="14"/>
      <c r="C7" s="14"/>
      <c r="D7" s="14"/>
      <c r="E7" s="14"/>
      <c r="F7" s="14"/>
      <c r="G7" s="14"/>
      <c r="H7" s="14"/>
      <c r="N7" s="12"/>
      <c r="O7" s="72" t="s">
        <v>33</v>
      </c>
      <c r="P7" s="72"/>
      <c r="Q7" s="72"/>
      <c r="R7" s="72"/>
      <c r="S7" s="72"/>
      <c r="U7" s="73" t="s">
        <v>54</v>
      </c>
      <c r="V7" s="73"/>
      <c r="W7" s="73"/>
      <c r="X7" s="14"/>
      <c r="Y7" s="14"/>
    </row>
    <row r="8" spans="1:25" x14ac:dyDescent="0.25">
      <c r="A8" s="14"/>
      <c r="B8" s="14"/>
      <c r="C8" s="14"/>
      <c r="D8" s="14"/>
      <c r="E8" s="14"/>
      <c r="F8" s="14"/>
      <c r="G8" s="14"/>
      <c r="H8" s="14"/>
      <c r="N8" s="12"/>
      <c r="P8" s="12"/>
      <c r="R8" s="12"/>
      <c r="S8" s="12"/>
      <c r="U8" s="50" t="s">
        <v>105</v>
      </c>
      <c r="W8" s="50" t="s">
        <v>94</v>
      </c>
    </row>
    <row r="9" spans="1:25" x14ac:dyDescent="0.25">
      <c r="A9" s="14"/>
      <c r="B9" s="14"/>
      <c r="C9" s="14"/>
      <c r="D9" s="14"/>
      <c r="E9" s="14"/>
      <c r="F9" s="14"/>
      <c r="G9" s="14"/>
      <c r="H9" s="14"/>
      <c r="I9" s="14"/>
      <c r="J9" s="14"/>
      <c r="K9" s="12" t="s">
        <v>31</v>
      </c>
      <c r="L9" s="12"/>
      <c r="M9" s="12" t="s">
        <v>32</v>
      </c>
      <c r="N9" s="12"/>
      <c r="P9" s="12"/>
      <c r="Q9" s="12" t="s">
        <v>112</v>
      </c>
      <c r="R9" s="12"/>
      <c r="S9" s="12"/>
      <c r="U9" s="50" t="s">
        <v>111</v>
      </c>
      <c r="W9" s="50"/>
    </row>
    <row r="10" spans="1:25" x14ac:dyDescent="0.25">
      <c r="A10" s="14"/>
      <c r="B10" s="14"/>
      <c r="C10" s="14"/>
      <c r="D10" s="14"/>
      <c r="E10" s="14"/>
      <c r="F10" s="14"/>
      <c r="G10" s="14"/>
      <c r="H10" s="14"/>
      <c r="I10" s="12" t="s">
        <v>34</v>
      </c>
      <c r="J10" s="12"/>
      <c r="K10" s="12" t="s">
        <v>35</v>
      </c>
      <c r="L10" s="12"/>
      <c r="M10" s="12" t="s">
        <v>35</v>
      </c>
      <c r="N10" s="12"/>
      <c r="O10" s="12" t="s">
        <v>6</v>
      </c>
      <c r="P10" s="12"/>
      <c r="Q10" s="12" t="s">
        <v>113</v>
      </c>
      <c r="R10" s="12"/>
      <c r="S10" s="12"/>
      <c r="U10" s="12" t="s">
        <v>99</v>
      </c>
      <c r="W10" s="12" t="s">
        <v>100</v>
      </c>
    </row>
    <row r="11" spans="1:25" x14ac:dyDescent="0.25">
      <c r="A11" s="14" t="s">
        <v>37</v>
      </c>
      <c r="B11" s="14"/>
      <c r="C11" s="14"/>
      <c r="D11" s="14"/>
      <c r="E11" s="14"/>
      <c r="F11" s="14"/>
      <c r="G11" s="13" t="s">
        <v>38</v>
      </c>
      <c r="H11" s="14"/>
      <c r="I11" s="13" t="s">
        <v>39</v>
      </c>
      <c r="J11" s="12"/>
      <c r="K11" s="13" t="s">
        <v>40</v>
      </c>
      <c r="L11" s="12"/>
      <c r="M11" s="13" t="s">
        <v>40</v>
      </c>
      <c r="N11" s="12"/>
      <c r="O11" s="13" t="s">
        <v>41</v>
      </c>
      <c r="P11" s="12"/>
      <c r="Q11" s="13" t="s">
        <v>41</v>
      </c>
      <c r="R11" s="12"/>
      <c r="S11" s="13" t="s">
        <v>5</v>
      </c>
      <c r="U11" s="13" t="s">
        <v>56</v>
      </c>
      <c r="W11" s="13" t="s">
        <v>110</v>
      </c>
    </row>
    <row r="12" spans="1:25" x14ac:dyDescent="0.25">
      <c r="A12" s="14" t="s">
        <v>42</v>
      </c>
      <c r="B12" s="14"/>
      <c r="C12" s="14"/>
      <c r="D12" s="14"/>
      <c r="E12" s="14"/>
      <c r="F12" s="14"/>
      <c r="G12" s="14"/>
      <c r="H12" s="14"/>
      <c r="I12" s="14"/>
      <c r="J12" s="14"/>
      <c r="K12" s="14"/>
      <c r="L12" s="14"/>
      <c r="M12" s="14"/>
      <c r="N12" s="14"/>
      <c r="O12" s="12"/>
      <c r="P12" s="12"/>
      <c r="Q12" s="12"/>
      <c r="R12" s="12"/>
      <c r="S12" s="12"/>
      <c r="U12" s="12"/>
      <c r="W12" s="12"/>
    </row>
    <row r="13" spans="1:25" x14ac:dyDescent="0.25">
      <c r="A13" s="14"/>
      <c r="B13" s="14" t="s">
        <v>43</v>
      </c>
      <c r="C13" s="14"/>
      <c r="D13" s="14"/>
      <c r="E13" s="14"/>
      <c r="F13" s="14"/>
      <c r="G13" s="14"/>
      <c r="H13" s="14"/>
      <c r="I13" s="14"/>
      <c r="J13" s="14"/>
      <c r="K13" s="14"/>
      <c r="L13" s="14"/>
      <c r="M13" s="14"/>
      <c r="N13" s="14"/>
      <c r="O13" s="14"/>
      <c r="P13" s="14"/>
      <c r="Q13" s="14"/>
      <c r="R13" s="14"/>
      <c r="S13" s="14"/>
      <c r="U13" s="14"/>
      <c r="W13" s="14"/>
    </row>
    <row r="14" spans="1:25" x14ac:dyDescent="0.25">
      <c r="A14" s="14"/>
      <c r="B14" s="14"/>
      <c r="C14" s="14"/>
      <c r="D14" s="14" t="s">
        <v>44</v>
      </c>
      <c r="E14" s="14"/>
      <c r="F14" s="14"/>
      <c r="G14" s="41">
        <f>93297506+1032565</f>
        <v>94330071</v>
      </c>
      <c r="H14" s="22"/>
      <c r="I14" s="41">
        <f>10341920+826315</f>
        <v>11168235</v>
      </c>
      <c r="J14" s="22"/>
      <c r="K14" s="41">
        <f>7704800+57590</f>
        <v>7762390</v>
      </c>
      <c r="L14" s="22"/>
      <c r="M14" s="41">
        <f>2569150+150000</f>
        <v>2719150</v>
      </c>
      <c r="N14" s="22"/>
      <c r="O14" s="41">
        <f>+I14+K14+M14-G14</f>
        <v>-72680296</v>
      </c>
      <c r="P14" s="22"/>
      <c r="Q14" s="24">
        <v>0</v>
      </c>
      <c r="R14" s="23"/>
      <c r="S14" s="24">
        <f>+Q14+O14</f>
        <v>-72680296</v>
      </c>
      <c r="U14" s="24"/>
      <c r="W14" s="24"/>
    </row>
    <row r="15" spans="1:25" x14ac:dyDescent="0.25">
      <c r="A15" s="14"/>
      <c r="B15" s="14" t="s">
        <v>45</v>
      </c>
      <c r="C15" s="14"/>
      <c r="D15" s="14"/>
      <c r="E15" s="14"/>
      <c r="F15" s="14"/>
      <c r="G15" s="23"/>
      <c r="H15" s="23"/>
      <c r="I15" s="23"/>
      <c r="J15" s="23"/>
      <c r="K15" s="23"/>
      <c r="L15" s="23"/>
      <c r="M15" s="23"/>
      <c r="N15" s="23"/>
      <c r="O15" s="14"/>
      <c r="P15" s="14"/>
      <c r="Q15" s="14"/>
      <c r="R15" s="14"/>
      <c r="S15" s="14"/>
      <c r="U15" s="14"/>
      <c r="W15" s="14"/>
    </row>
    <row r="16" spans="1:25" x14ac:dyDescent="0.25">
      <c r="A16" s="14"/>
      <c r="B16" s="14"/>
      <c r="C16" s="14"/>
      <c r="D16" s="14" t="s">
        <v>46</v>
      </c>
      <c r="E16" s="14"/>
      <c r="F16" s="14"/>
      <c r="G16" s="24">
        <v>60153101</v>
      </c>
      <c r="H16" s="23"/>
      <c r="I16" s="24">
        <v>28635971</v>
      </c>
      <c r="J16" s="23"/>
      <c r="K16" s="24">
        <v>30312892</v>
      </c>
      <c r="L16" s="23"/>
      <c r="M16" s="24">
        <v>581184</v>
      </c>
      <c r="N16" s="23"/>
      <c r="O16" s="24">
        <f>+I16+K16+M16-G16</f>
        <v>-623054</v>
      </c>
      <c r="P16" s="23"/>
      <c r="Q16" s="24">
        <f>+I16+K16+M16-G16</f>
        <v>-623054</v>
      </c>
      <c r="R16" s="23"/>
      <c r="S16" s="24">
        <f>+Q16+O16</f>
        <v>-1246108</v>
      </c>
      <c r="U16" s="24"/>
      <c r="W16" s="24"/>
    </row>
    <row r="17" spans="1:26" ht="5.25" customHeight="1" x14ac:dyDescent="0.25">
      <c r="A17" s="14"/>
      <c r="B17" s="14"/>
      <c r="C17" s="14"/>
      <c r="D17" s="14"/>
      <c r="E17" s="14"/>
      <c r="F17" s="14"/>
      <c r="G17" s="23"/>
      <c r="H17" s="23"/>
      <c r="I17" s="23"/>
      <c r="J17" s="23"/>
      <c r="K17" s="23"/>
      <c r="L17" s="23"/>
      <c r="M17" s="23"/>
      <c r="N17" s="23"/>
      <c r="O17" s="14"/>
      <c r="P17" s="14"/>
      <c r="Q17" s="14"/>
      <c r="R17" s="14"/>
      <c r="S17" s="14"/>
      <c r="U17" s="14"/>
      <c r="W17" s="14"/>
    </row>
    <row r="18" spans="1:26" ht="16.5" thickBot="1" x14ac:dyDescent="0.3">
      <c r="A18" s="14" t="s">
        <v>47</v>
      </c>
      <c r="B18" s="14"/>
      <c r="C18" s="14"/>
      <c r="D18" s="14"/>
      <c r="E18" s="14"/>
      <c r="F18" s="14"/>
      <c r="G18" s="36">
        <f>SUM(G14+G16)</f>
        <v>154483172</v>
      </c>
      <c r="H18" s="22"/>
      <c r="I18" s="36">
        <f>SUM(I14+I16)</f>
        <v>39804206</v>
      </c>
      <c r="J18" s="22"/>
      <c r="K18" s="36">
        <f>SUM(K14+K16)</f>
        <v>38075282</v>
      </c>
      <c r="L18" s="22"/>
      <c r="M18" s="36">
        <f>SUM(M14+M16)</f>
        <v>3300334</v>
      </c>
      <c r="N18" s="22"/>
      <c r="O18" s="36">
        <f>SUM(O14+O16)</f>
        <v>-73303350</v>
      </c>
      <c r="P18" s="23"/>
      <c r="Q18" s="36">
        <f>SUM(Q14+Q16)</f>
        <v>-623054</v>
      </c>
      <c r="R18" s="23"/>
      <c r="S18" s="36">
        <f>SUM(S14+S16)</f>
        <v>-73926404</v>
      </c>
      <c r="U18" s="36"/>
      <c r="W18" s="36"/>
    </row>
    <row r="19" spans="1:26" ht="5.25" customHeight="1" thickTop="1" x14ac:dyDescent="0.25">
      <c r="A19" s="14"/>
      <c r="B19" s="14"/>
      <c r="C19" s="14"/>
      <c r="D19" s="14"/>
      <c r="E19" s="14"/>
      <c r="F19" s="14"/>
      <c r="G19" s="22"/>
      <c r="H19" s="22"/>
      <c r="I19" s="22"/>
      <c r="J19" s="22"/>
      <c r="K19" s="22"/>
      <c r="L19" s="22"/>
      <c r="M19" s="22"/>
      <c r="N19" s="22"/>
      <c r="O19" s="23"/>
      <c r="P19" s="23"/>
      <c r="Q19" s="23"/>
      <c r="R19" s="23"/>
      <c r="S19" s="23"/>
      <c r="U19" s="23"/>
      <c r="W19" s="23"/>
    </row>
    <row r="20" spans="1:26" x14ac:dyDescent="0.25">
      <c r="A20" s="14" t="s">
        <v>95</v>
      </c>
      <c r="B20" s="14"/>
      <c r="C20" s="14"/>
      <c r="D20" s="14"/>
      <c r="E20" s="14"/>
      <c r="F20" s="14"/>
      <c r="G20" s="22"/>
      <c r="H20" s="22"/>
      <c r="I20" s="22"/>
      <c r="J20" s="22"/>
      <c r="K20" s="22"/>
      <c r="L20" s="22"/>
      <c r="M20" s="22"/>
      <c r="N20" s="22"/>
      <c r="O20" s="23"/>
      <c r="P20" s="23"/>
      <c r="Q20" s="23"/>
      <c r="R20" s="23"/>
      <c r="S20" s="23"/>
      <c r="U20" s="23"/>
      <c r="W20" s="23"/>
    </row>
    <row r="21" spans="1:26" x14ac:dyDescent="0.25">
      <c r="A21" s="14"/>
      <c r="B21" s="14" t="s">
        <v>108</v>
      </c>
      <c r="C21" s="14"/>
      <c r="D21" s="14"/>
      <c r="E21" s="14"/>
      <c r="F21" s="14"/>
    </row>
    <row r="22" spans="1:26" ht="15.75" customHeight="1" thickBot="1" x14ac:dyDescent="0.3">
      <c r="A22" s="14"/>
      <c r="B22" s="14" t="s">
        <v>109</v>
      </c>
      <c r="C22" s="14"/>
      <c r="D22" s="14"/>
      <c r="E22" s="14"/>
      <c r="F22" s="14"/>
      <c r="G22" s="36"/>
      <c r="H22" s="14"/>
      <c r="I22" s="36"/>
      <c r="J22" s="14"/>
      <c r="K22" s="36"/>
      <c r="L22" s="14"/>
      <c r="M22" s="36"/>
      <c r="N22" s="14"/>
      <c r="O22" s="24"/>
      <c r="P22" s="14"/>
      <c r="Q22" s="24"/>
      <c r="R22" s="14"/>
      <c r="S22" s="24"/>
      <c r="U22" s="24"/>
      <c r="W22" s="24"/>
    </row>
    <row r="23" spans="1:26" ht="5.25" customHeight="1" thickTop="1" x14ac:dyDescent="0.25">
      <c r="A23" s="14"/>
      <c r="B23" s="14"/>
      <c r="C23" s="14"/>
      <c r="D23" s="14"/>
      <c r="E23" s="14"/>
      <c r="F23" s="14"/>
      <c r="G23" s="23"/>
      <c r="H23" s="14"/>
      <c r="I23" s="14"/>
      <c r="J23" s="14"/>
      <c r="K23" s="14"/>
      <c r="L23" s="14"/>
      <c r="M23" s="14"/>
      <c r="N23" s="14"/>
      <c r="O23" s="14"/>
      <c r="P23" s="14"/>
      <c r="Q23" s="14"/>
      <c r="R23" s="14"/>
      <c r="S23" s="14"/>
      <c r="U23" s="14"/>
      <c r="W23" s="14"/>
    </row>
    <row r="24" spans="1:26" x14ac:dyDescent="0.25">
      <c r="A24" s="14"/>
      <c r="B24" s="14"/>
      <c r="C24" s="14"/>
      <c r="D24" s="14"/>
      <c r="E24" s="14"/>
      <c r="F24" s="14"/>
      <c r="G24" s="14" t="s">
        <v>52</v>
      </c>
      <c r="K24" s="14"/>
      <c r="L24" s="14"/>
      <c r="M24" s="14"/>
      <c r="N24" s="14"/>
      <c r="O24" s="23">
        <v>74424933</v>
      </c>
      <c r="P24" s="23"/>
      <c r="Q24" s="23">
        <v>51849</v>
      </c>
      <c r="R24" s="23"/>
      <c r="S24" s="23">
        <f>O24+Q24</f>
        <v>74476782</v>
      </c>
      <c r="U24" s="23"/>
      <c r="W24" s="23"/>
    </row>
    <row r="25" spans="1:26" x14ac:dyDescent="0.25">
      <c r="A25" s="14"/>
      <c r="B25" s="14"/>
      <c r="C25" s="14"/>
      <c r="D25" s="14"/>
      <c r="E25" s="14"/>
      <c r="F25" s="14"/>
      <c r="G25" s="14" t="s">
        <v>48</v>
      </c>
      <c r="K25" s="14"/>
      <c r="L25" s="14"/>
      <c r="M25" s="14"/>
      <c r="N25" s="14"/>
      <c r="O25" s="23">
        <v>0</v>
      </c>
      <c r="P25" s="23"/>
      <c r="Q25" s="23">
        <v>1782</v>
      </c>
      <c r="R25" s="23"/>
      <c r="S25" s="23">
        <f t="shared" ref="S25" si="0">O25+Q25</f>
        <v>1782</v>
      </c>
      <c r="U25" s="23"/>
      <c r="W25" s="23"/>
    </row>
    <row r="26" spans="1:26" x14ac:dyDescent="0.25">
      <c r="A26" s="14"/>
      <c r="B26" s="14"/>
      <c r="C26" s="14"/>
      <c r="D26" s="14"/>
      <c r="E26" s="14"/>
      <c r="F26" s="14"/>
      <c r="G26" s="14" t="s">
        <v>49</v>
      </c>
      <c r="K26" s="14"/>
      <c r="L26" s="14"/>
      <c r="M26" s="14"/>
      <c r="N26" s="14"/>
      <c r="O26" s="24">
        <f>-Q26</f>
        <v>-611358</v>
      </c>
      <c r="P26" s="23"/>
      <c r="Q26" s="24">
        <v>611358</v>
      </c>
      <c r="R26" s="23"/>
      <c r="S26" s="24">
        <f>O26+Q26</f>
        <v>0</v>
      </c>
      <c r="U26" s="24"/>
      <c r="W26" s="24"/>
    </row>
    <row r="27" spans="1:26" ht="5.25" customHeight="1" x14ac:dyDescent="0.25">
      <c r="A27" s="14"/>
      <c r="B27" s="14"/>
      <c r="C27" s="14"/>
      <c r="D27" s="14"/>
      <c r="E27" s="14"/>
      <c r="F27" s="14"/>
      <c r="G27" s="14"/>
      <c r="K27" s="14"/>
      <c r="L27" s="14"/>
      <c r="M27" s="14"/>
      <c r="N27" s="14"/>
      <c r="O27" s="23"/>
      <c r="P27" s="23"/>
      <c r="Q27" s="23"/>
      <c r="R27" s="23"/>
      <c r="S27" s="23"/>
      <c r="U27" s="23"/>
      <c r="W27" s="23"/>
    </row>
    <row r="28" spans="1:26" x14ac:dyDescent="0.25">
      <c r="A28" s="14"/>
      <c r="B28" s="14"/>
      <c r="C28" s="14"/>
      <c r="D28" s="14"/>
      <c r="E28" s="14"/>
      <c r="F28" s="14"/>
      <c r="G28" s="42" t="s">
        <v>5</v>
      </c>
      <c r="K28" s="14"/>
      <c r="L28" s="14"/>
      <c r="M28" s="14"/>
      <c r="N28" s="14"/>
      <c r="O28" s="24">
        <f>SUM(O24:O27)</f>
        <v>73813575</v>
      </c>
      <c r="P28" s="23"/>
      <c r="Q28" s="24">
        <f t="shared" ref="Q28:S28" si="1">SUM(Q24:Q27)</f>
        <v>664989</v>
      </c>
      <c r="R28" s="23"/>
      <c r="S28" s="24">
        <f t="shared" si="1"/>
        <v>74478564</v>
      </c>
      <c r="U28" s="24"/>
      <c r="W28" s="24"/>
    </row>
    <row r="29" spans="1:26" ht="5.25" customHeight="1" x14ac:dyDescent="0.25">
      <c r="A29" s="14"/>
      <c r="B29" s="14"/>
      <c r="C29" s="14"/>
      <c r="D29" s="14"/>
      <c r="E29" s="14"/>
      <c r="F29" s="14"/>
      <c r="G29" s="14"/>
      <c r="K29" s="14"/>
      <c r="L29" s="14"/>
      <c r="M29" s="14"/>
      <c r="N29" s="14"/>
      <c r="O29" s="23"/>
      <c r="P29" s="23"/>
      <c r="Q29" s="23"/>
      <c r="R29" s="23"/>
      <c r="S29" s="23"/>
      <c r="U29" s="23"/>
      <c r="W29" s="23"/>
    </row>
    <row r="30" spans="1:26" x14ac:dyDescent="0.25">
      <c r="A30" s="14"/>
      <c r="B30" s="14"/>
      <c r="C30" s="14"/>
      <c r="D30" s="14"/>
      <c r="E30" s="14"/>
      <c r="F30" s="14"/>
      <c r="G30" s="14" t="s">
        <v>50</v>
      </c>
      <c r="K30" s="14"/>
      <c r="L30" s="14"/>
      <c r="M30" s="14"/>
      <c r="N30" s="14"/>
      <c r="O30" s="23">
        <f>O18+O28</f>
        <v>510225</v>
      </c>
      <c r="P30" s="23"/>
      <c r="Q30" s="23">
        <f>Q18+Q28</f>
        <v>41935</v>
      </c>
      <c r="R30" s="23"/>
      <c r="S30" s="23">
        <f>S18+S28</f>
        <v>552160</v>
      </c>
      <c r="T30" s="2"/>
      <c r="U30" s="23"/>
      <c r="W30" s="23"/>
    </row>
    <row r="31" spans="1:26" ht="5.25" customHeight="1" x14ac:dyDescent="0.25">
      <c r="A31" s="14"/>
      <c r="B31" s="14"/>
      <c r="C31" s="14"/>
      <c r="D31" s="14"/>
      <c r="E31" s="14"/>
      <c r="F31" s="14"/>
      <c r="G31" s="14"/>
      <c r="K31" s="14"/>
      <c r="L31" s="14"/>
      <c r="M31" s="14"/>
      <c r="N31" s="14"/>
      <c r="O31" s="23"/>
      <c r="P31" s="23"/>
      <c r="Q31" s="23"/>
      <c r="R31" s="23"/>
      <c r="S31" s="23"/>
      <c r="U31" s="23"/>
      <c r="W31" s="23"/>
    </row>
    <row r="32" spans="1:26" x14ac:dyDescent="0.25">
      <c r="A32" s="14"/>
      <c r="B32" s="14"/>
      <c r="C32" s="14"/>
      <c r="D32" s="14"/>
      <c r="E32" s="14"/>
      <c r="F32" s="14"/>
      <c r="G32" s="14" t="s">
        <v>81</v>
      </c>
      <c r="K32" s="14"/>
      <c r="L32" s="14"/>
      <c r="M32" s="14"/>
      <c r="N32" s="14"/>
      <c r="O32" s="23">
        <v>-6783118</v>
      </c>
      <c r="P32" s="23"/>
      <c r="Q32" s="23">
        <v>2845175</v>
      </c>
      <c r="R32" s="23"/>
      <c r="S32" s="23">
        <f>SUM(O32:Q32)</f>
        <v>-3937943</v>
      </c>
      <c r="U32" s="23">
        <v>169402</v>
      </c>
      <c r="W32" s="23">
        <v>9412</v>
      </c>
      <c r="Z32" s="77"/>
    </row>
    <row r="33" spans="1:26" ht="4.1500000000000004" customHeight="1" x14ac:dyDescent="0.25">
      <c r="A33" s="14"/>
      <c r="B33" s="14"/>
      <c r="C33" s="14"/>
      <c r="D33" s="14"/>
      <c r="E33" s="14"/>
      <c r="F33" s="14"/>
      <c r="H33" s="14"/>
      <c r="K33" s="14"/>
      <c r="L33" s="14"/>
      <c r="M33" s="14"/>
      <c r="N33" s="14"/>
      <c r="O33" s="23"/>
      <c r="P33" s="23"/>
      <c r="Q33" s="23"/>
      <c r="R33" s="23"/>
      <c r="S33" s="23"/>
      <c r="U33" s="23"/>
      <c r="W33" s="23"/>
    </row>
    <row r="34" spans="1:26" x14ac:dyDescent="0.25">
      <c r="A34" s="14"/>
      <c r="B34" s="14"/>
      <c r="C34" s="14"/>
      <c r="D34" s="14"/>
      <c r="E34" s="14"/>
      <c r="F34" s="14"/>
      <c r="G34" s="31" t="s">
        <v>97</v>
      </c>
      <c r="J34" s="14"/>
      <c r="K34" s="14"/>
      <c r="L34" s="14"/>
      <c r="M34" s="14"/>
      <c r="N34" s="14"/>
      <c r="O34" s="30">
        <f>'GFS major to non'!L33</f>
        <v>169402</v>
      </c>
      <c r="P34" s="30"/>
      <c r="Q34" s="30">
        <v>0</v>
      </c>
      <c r="R34" s="30"/>
      <c r="S34" s="10">
        <v>0</v>
      </c>
      <c r="U34" s="10">
        <f>-O34</f>
        <v>-169402</v>
      </c>
      <c r="W34" s="10">
        <f>-W32</f>
        <v>-9412</v>
      </c>
    </row>
    <row r="35" spans="1:26" ht="5.25" customHeight="1" x14ac:dyDescent="0.25">
      <c r="A35" s="14"/>
      <c r="B35" s="14"/>
      <c r="C35" s="14"/>
      <c r="D35" s="14"/>
      <c r="E35" s="14"/>
      <c r="F35" s="14"/>
      <c r="G35" s="14"/>
      <c r="K35" s="14"/>
      <c r="L35" s="14"/>
      <c r="M35" s="14"/>
      <c r="N35" s="14"/>
      <c r="O35" s="23"/>
      <c r="P35" s="23"/>
      <c r="Q35" s="23"/>
      <c r="R35" s="23"/>
      <c r="S35" s="23"/>
      <c r="U35" s="23"/>
      <c r="W35" s="23"/>
    </row>
    <row r="36" spans="1:26" x14ac:dyDescent="0.25">
      <c r="A36" s="14"/>
      <c r="B36" s="14"/>
      <c r="C36" s="14"/>
      <c r="D36" s="14"/>
      <c r="E36" s="14"/>
      <c r="F36" s="14"/>
      <c r="G36" s="31" t="s">
        <v>53</v>
      </c>
      <c r="I36" s="42"/>
      <c r="J36" s="14"/>
      <c r="K36" s="14"/>
      <c r="L36" s="14"/>
      <c r="M36" s="14"/>
      <c r="N36" s="14"/>
      <c r="O36" s="30">
        <v>-29713</v>
      </c>
      <c r="P36" s="30"/>
      <c r="Q36" s="30">
        <v>-3956</v>
      </c>
      <c r="R36" s="30"/>
      <c r="S36" s="10">
        <f>+O36+Q36</f>
        <v>-33669</v>
      </c>
      <c r="U36" s="10"/>
      <c r="W36" s="10"/>
    </row>
    <row r="37" spans="1:26" ht="5.25" customHeight="1" x14ac:dyDescent="0.25">
      <c r="A37" s="14"/>
      <c r="B37" s="14"/>
      <c r="C37" s="14"/>
      <c r="D37" s="14"/>
      <c r="E37" s="14"/>
      <c r="F37" s="14"/>
      <c r="G37" s="31"/>
      <c r="I37" s="14"/>
      <c r="J37" s="14"/>
      <c r="K37" s="14"/>
      <c r="L37" s="14"/>
      <c r="M37" s="14"/>
      <c r="N37" s="14"/>
      <c r="O37" s="30"/>
      <c r="P37" s="30"/>
      <c r="Q37" s="30"/>
      <c r="R37" s="30"/>
      <c r="S37" s="10"/>
      <c r="U37" s="10"/>
      <c r="W37" s="10"/>
    </row>
    <row r="38" spans="1:26" x14ac:dyDescent="0.25">
      <c r="A38" s="14"/>
      <c r="B38" s="14"/>
      <c r="C38" s="14"/>
      <c r="D38" s="14"/>
      <c r="E38" s="14"/>
      <c r="F38" s="14"/>
      <c r="G38" s="31" t="s">
        <v>24</v>
      </c>
      <c r="I38" s="14"/>
      <c r="J38" s="14"/>
      <c r="K38" s="14"/>
      <c r="L38" s="14"/>
      <c r="M38" s="14"/>
      <c r="N38" s="14"/>
      <c r="O38" s="46">
        <v>194216</v>
      </c>
      <c r="P38" s="30"/>
      <c r="Q38" s="47">
        <v>0</v>
      </c>
      <c r="R38" s="10"/>
      <c r="S38" s="47">
        <f>+O38+Q38</f>
        <v>194216</v>
      </c>
      <c r="U38" s="47"/>
      <c r="W38" s="47"/>
      <c r="Z38" s="79"/>
    </row>
    <row r="39" spans="1:26" ht="5.25" customHeight="1" x14ac:dyDescent="0.25">
      <c r="A39" s="14"/>
      <c r="B39" s="14"/>
      <c r="C39" s="14"/>
      <c r="D39" s="14"/>
      <c r="E39" s="14"/>
      <c r="F39" s="14"/>
      <c r="G39" s="31"/>
      <c r="I39" s="14"/>
      <c r="J39" s="14"/>
      <c r="K39" s="14"/>
      <c r="L39" s="14"/>
      <c r="M39" s="14"/>
      <c r="N39" s="14"/>
      <c r="O39" s="30"/>
      <c r="P39" s="30"/>
      <c r="Q39" s="10"/>
      <c r="R39" s="10"/>
      <c r="S39" s="10"/>
      <c r="U39" s="10"/>
      <c r="W39" s="10"/>
    </row>
    <row r="40" spans="1:26" x14ac:dyDescent="0.25">
      <c r="A40" s="14"/>
      <c r="B40" s="14"/>
      <c r="C40" s="14"/>
      <c r="D40" s="14"/>
      <c r="E40" s="14"/>
      <c r="F40" s="14"/>
      <c r="G40" s="25" t="s">
        <v>125</v>
      </c>
      <c r="I40" s="14"/>
      <c r="J40" s="14"/>
      <c r="K40" s="14"/>
      <c r="L40" s="14"/>
      <c r="M40" s="14"/>
      <c r="N40" s="14"/>
      <c r="O40" s="30">
        <f>SUM(O32:O38)</f>
        <v>-6449213</v>
      </c>
      <c r="P40" s="30"/>
      <c r="Q40" s="30">
        <f>SUM(Q32:Q38)</f>
        <v>2841219</v>
      </c>
      <c r="R40" s="10"/>
      <c r="S40" s="30">
        <f>SUM(S32:S38)</f>
        <v>-3777396</v>
      </c>
      <c r="U40" s="10"/>
      <c r="W40" s="10"/>
    </row>
    <row r="41" spans="1:26" ht="5.25" customHeight="1" x14ac:dyDescent="0.25">
      <c r="A41" s="14"/>
      <c r="B41" s="14"/>
      <c r="C41" s="14"/>
      <c r="D41" s="14"/>
      <c r="E41" s="14"/>
      <c r="F41" s="14"/>
      <c r="G41" s="14"/>
      <c r="I41" s="14"/>
      <c r="J41" s="14"/>
      <c r="K41" s="14"/>
      <c r="L41" s="14"/>
      <c r="M41" s="14"/>
      <c r="N41" s="14"/>
      <c r="O41" s="24"/>
      <c r="P41" s="23"/>
      <c r="Q41" s="24"/>
      <c r="R41" s="23"/>
      <c r="S41" s="24"/>
      <c r="U41" s="24"/>
      <c r="W41" s="24"/>
    </row>
    <row r="42" spans="1:26" ht="16.5" thickBot="1" x14ac:dyDescent="0.3">
      <c r="A42" s="14"/>
      <c r="B42" s="14"/>
      <c r="C42" s="14"/>
      <c r="D42" s="14"/>
      <c r="E42" s="14"/>
      <c r="F42" s="14"/>
      <c r="G42" s="51" t="s">
        <v>51</v>
      </c>
      <c r="K42" s="14"/>
      <c r="L42" s="14"/>
      <c r="M42" s="14"/>
      <c r="N42" s="14"/>
      <c r="O42" s="36">
        <f>+O30+O40</f>
        <v>-5938988</v>
      </c>
      <c r="P42" s="22"/>
      <c r="Q42" s="36">
        <f>+Q30+Q40</f>
        <v>2883154</v>
      </c>
      <c r="R42" s="22"/>
      <c r="S42" s="36">
        <f>+S30+S40</f>
        <v>-3225236</v>
      </c>
      <c r="T42" s="3"/>
      <c r="U42" s="36"/>
      <c r="W42" s="36"/>
    </row>
    <row r="43" spans="1:26" ht="16.5" thickTop="1" x14ac:dyDescent="0.25">
      <c r="A43" s="14"/>
      <c r="B43" s="14"/>
      <c r="C43" s="14"/>
      <c r="D43" s="14"/>
      <c r="E43" s="14"/>
      <c r="F43" s="14"/>
      <c r="G43" s="14"/>
      <c r="H43" s="14"/>
      <c r="I43" s="14"/>
      <c r="J43" s="14"/>
      <c r="K43" s="14"/>
      <c r="L43" s="14"/>
      <c r="M43" s="14"/>
      <c r="N43" s="14"/>
      <c r="O43" s="14"/>
      <c r="P43" s="14"/>
      <c r="Q43" s="14"/>
      <c r="R43" s="14"/>
      <c r="S43" s="14"/>
      <c r="U43" s="14"/>
      <c r="W43" s="14"/>
    </row>
    <row r="44" spans="1:26" x14ac:dyDescent="0.25">
      <c r="A44" s="14"/>
      <c r="B44" s="14"/>
      <c r="C44" s="14"/>
      <c r="D44" s="14"/>
      <c r="E44" s="14"/>
      <c r="F44" s="14"/>
      <c r="G44" s="14"/>
      <c r="H44" s="14"/>
      <c r="I44" s="14"/>
      <c r="J44" s="14"/>
      <c r="K44" s="14"/>
      <c r="L44" s="14"/>
      <c r="M44" s="14"/>
      <c r="N44" s="14"/>
      <c r="O44" s="14"/>
      <c r="P44" s="14"/>
      <c r="Q44" s="14"/>
      <c r="R44" s="14"/>
      <c r="S44" s="22"/>
      <c r="U44" s="22"/>
      <c r="W44" s="22"/>
    </row>
    <row r="45" spans="1:26" x14ac:dyDescent="0.25">
      <c r="A45" s="14"/>
      <c r="B45" s="14"/>
      <c r="C45" s="14"/>
      <c r="D45" s="14"/>
      <c r="E45" s="14"/>
      <c r="F45" s="14"/>
      <c r="G45" s="14"/>
      <c r="H45" s="14"/>
      <c r="I45" s="14"/>
      <c r="J45" s="14"/>
      <c r="K45" s="14"/>
      <c r="L45" s="14"/>
      <c r="M45" s="14"/>
      <c r="N45" s="14"/>
      <c r="O45" s="14"/>
      <c r="P45" s="14"/>
      <c r="Q45" s="14"/>
      <c r="R45" s="14"/>
      <c r="S45" s="14"/>
      <c r="U45" s="14"/>
      <c r="W45" s="14"/>
    </row>
  </sheetData>
  <mergeCells count="8">
    <mergeCell ref="O7:S7"/>
    <mergeCell ref="A1:M1"/>
    <mergeCell ref="I6:M6"/>
    <mergeCell ref="U7:W7"/>
    <mergeCell ref="O6:W6"/>
    <mergeCell ref="A2:W2"/>
    <mergeCell ref="A3:W3"/>
    <mergeCell ref="A4:W4"/>
  </mergeCells>
  <pageMargins left="0.7" right="0.7" top="0.75" bottom="0.75" header="0.3" footer="0.3"/>
  <pageSetup paperSize="5" scale="9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3D86B-D3AB-493F-AF8B-56836BA71E7D}">
  <sheetPr>
    <pageSetUpPr fitToPage="1"/>
  </sheetPr>
  <dimension ref="A1:X44"/>
  <sheetViews>
    <sheetView topLeftCell="C7" workbookViewId="0">
      <selection activeCell="F40" sqref="F40"/>
    </sheetView>
  </sheetViews>
  <sheetFormatPr defaultColWidth="9.140625" defaultRowHeight="15.75" x14ac:dyDescent="0.25"/>
  <cols>
    <col min="1" max="1" width="4" style="1" customWidth="1"/>
    <col min="2" max="2" width="2.7109375" style="1" customWidth="1"/>
    <col min="3" max="3" width="2.42578125" style="1" customWidth="1"/>
    <col min="4" max="4" width="29.28515625" style="1" customWidth="1"/>
    <col min="5" max="5" width="1.28515625" style="1" customWidth="1"/>
    <col min="6" max="6" width="17.28515625" style="1" customWidth="1"/>
    <col min="7" max="7" width="1.28515625" style="1" customWidth="1"/>
    <col min="8" max="8" width="14" style="1" bestFit="1" customWidth="1"/>
    <col min="9" max="9" width="1.28515625" style="1" customWidth="1"/>
    <col min="10" max="10" width="14" style="1" bestFit="1" customWidth="1"/>
    <col min="11" max="11" width="1.28515625" style="1" customWidth="1"/>
    <col min="12" max="12" width="13.5703125" style="1" bestFit="1" customWidth="1"/>
    <col min="13" max="13" width="1.28515625" style="1" customWidth="1"/>
    <col min="14" max="14" width="14.7109375" style="1" bestFit="1" customWidth="1"/>
    <col min="15" max="15" width="1.28515625" style="1" customWidth="1"/>
    <col min="16" max="16" width="14.5703125" style="1" bestFit="1" customWidth="1"/>
    <col min="17" max="17" width="1.28515625" style="1" customWidth="1"/>
    <col min="18" max="18" width="14.7109375" style="1" bestFit="1" customWidth="1"/>
    <col min="19" max="19" width="1.28515625" style="1" customWidth="1"/>
    <col min="20" max="20" width="11" style="1" bestFit="1" customWidth="1"/>
    <col min="21" max="21" width="1.28515625" style="1" customWidth="1"/>
    <col min="22" max="22" width="10.7109375" style="1" bestFit="1" customWidth="1"/>
    <col min="23" max="23" width="1.28515625" style="1" customWidth="1"/>
    <col min="24" max="16384" width="9.140625" style="1"/>
  </cols>
  <sheetData>
    <row r="1" spans="1:24" x14ac:dyDescent="0.25">
      <c r="A1" s="69"/>
      <c r="B1" s="69"/>
      <c r="C1" s="69"/>
      <c r="D1" s="69"/>
      <c r="E1" s="69"/>
      <c r="F1" s="69"/>
      <c r="G1" s="69"/>
      <c r="H1" s="69"/>
      <c r="I1" s="69"/>
      <c r="J1" s="69"/>
      <c r="K1" s="69"/>
      <c r="L1" s="69"/>
      <c r="M1" s="12"/>
      <c r="N1" s="14"/>
      <c r="O1" s="14"/>
      <c r="P1" s="14"/>
      <c r="Q1" s="14"/>
      <c r="R1" s="14"/>
      <c r="T1" s="14"/>
    </row>
    <row r="2" spans="1:24" x14ac:dyDescent="0.25">
      <c r="A2" s="68" t="s">
        <v>14</v>
      </c>
      <c r="B2" s="68"/>
      <c r="C2" s="68"/>
      <c r="D2" s="68"/>
      <c r="E2" s="68"/>
      <c r="F2" s="68"/>
      <c r="G2" s="68"/>
      <c r="H2" s="68"/>
      <c r="I2" s="68"/>
      <c r="J2" s="68"/>
      <c r="K2" s="68"/>
      <c r="L2" s="68"/>
      <c r="M2" s="68"/>
      <c r="N2" s="68"/>
      <c r="O2" s="68"/>
      <c r="P2" s="68"/>
      <c r="Q2" s="68"/>
      <c r="R2" s="68"/>
      <c r="S2" s="68"/>
      <c r="T2" s="68"/>
    </row>
    <row r="3" spans="1:24" x14ac:dyDescent="0.25">
      <c r="A3" s="69" t="s">
        <v>28</v>
      </c>
      <c r="B3" s="69"/>
      <c r="C3" s="69"/>
      <c r="D3" s="69"/>
      <c r="E3" s="69"/>
      <c r="F3" s="69"/>
      <c r="G3" s="69"/>
      <c r="H3" s="69"/>
      <c r="I3" s="69"/>
      <c r="J3" s="69"/>
      <c r="K3" s="69"/>
      <c r="L3" s="69"/>
      <c r="M3" s="69"/>
      <c r="N3" s="69"/>
      <c r="O3" s="69"/>
      <c r="P3" s="69"/>
      <c r="Q3" s="69"/>
      <c r="R3" s="69"/>
      <c r="S3" s="69"/>
      <c r="T3" s="69"/>
    </row>
    <row r="4" spans="1:24" x14ac:dyDescent="0.25">
      <c r="A4" s="69" t="s">
        <v>69</v>
      </c>
      <c r="B4" s="69"/>
      <c r="C4" s="69"/>
      <c r="D4" s="69"/>
      <c r="E4" s="69"/>
      <c r="F4" s="69"/>
      <c r="G4" s="69"/>
      <c r="H4" s="69"/>
      <c r="I4" s="69"/>
      <c r="J4" s="69"/>
      <c r="K4" s="69"/>
      <c r="L4" s="69"/>
      <c r="M4" s="69"/>
      <c r="N4" s="69"/>
      <c r="O4" s="69"/>
      <c r="P4" s="69"/>
      <c r="Q4" s="69"/>
      <c r="R4" s="69"/>
      <c r="S4" s="69"/>
      <c r="T4" s="69"/>
    </row>
    <row r="5" spans="1:24" ht="5.25" customHeight="1" x14ac:dyDescent="0.25">
      <c r="A5" s="14"/>
      <c r="B5" s="14"/>
      <c r="C5" s="14"/>
      <c r="D5" s="14"/>
      <c r="E5" s="14"/>
      <c r="F5" s="14"/>
      <c r="G5" s="14"/>
      <c r="H5" s="14"/>
      <c r="I5" s="14"/>
      <c r="J5" s="14"/>
      <c r="K5" s="14"/>
      <c r="L5" s="14"/>
      <c r="M5" s="14"/>
      <c r="N5" s="14"/>
      <c r="O5" s="14"/>
      <c r="P5" s="14"/>
      <c r="Q5" s="14"/>
      <c r="R5" s="14"/>
      <c r="T5" s="14"/>
    </row>
    <row r="6" spans="1:24" x14ac:dyDescent="0.25">
      <c r="A6" s="14"/>
      <c r="B6" s="14"/>
      <c r="C6" s="14"/>
      <c r="D6" s="14"/>
      <c r="E6" s="14"/>
      <c r="F6" s="14"/>
      <c r="G6" s="14"/>
      <c r="H6" s="72" t="s">
        <v>29</v>
      </c>
      <c r="I6" s="72"/>
      <c r="J6" s="72"/>
      <c r="K6" s="72"/>
      <c r="L6" s="72"/>
      <c r="M6" s="12"/>
      <c r="N6" s="69" t="s">
        <v>30</v>
      </c>
      <c r="O6" s="69"/>
      <c r="P6" s="69"/>
      <c r="Q6" s="69"/>
      <c r="R6" s="69"/>
      <c r="S6" s="69"/>
      <c r="T6" s="69"/>
      <c r="U6" s="69"/>
      <c r="V6" s="69"/>
    </row>
    <row r="7" spans="1:24" x14ac:dyDescent="0.25">
      <c r="A7" s="14"/>
      <c r="B7" s="14"/>
      <c r="C7" s="14"/>
      <c r="D7" s="14"/>
      <c r="E7" s="14"/>
      <c r="F7" s="14"/>
      <c r="G7" s="14"/>
      <c r="H7" s="14"/>
      <c r="I7" s="14"/>
      <c r="J7" s="12" t="s">
        <v>31</v>
      </c>
      <c r="K7" s="12"/>
      <c r="L7" s="12" t="s">
        <v>32</v>
      </c>
      <c r="M7" s="12"/>
      <c r="N7" s="72" t="s">
        <v>33</v>
      </c>
      <c r="O7" s="72"/>
      <c r="P7" s="72"/>
      <c r="Q7" s="72"/>
      <c r="R7" s="72"/>
      <c r="T7" s="72" t="s">
        <v>54</v>
      </c>
      <c r="U7" s="72"/>
      <c r="V7" s="72"/>
      <c r="W7" s="14"/>
      <c r="X7" s="14"/>
    </row>
    <row r="8" spans="1:24" x14ac:dyDescent="0.25">
      <c r="A8" s="14"/>
      <c r="B8" s="14"/>
      <c r="C8" s="14"/>
      <c r="D8" s="14"/>
      <c r="E8" s="14"/>
      <c r="F8" s="14"/>
      <c r="G8" s="14"/>
      <c r="H8" s="12" t="s">
        <v>34</v>
      </c>
      <c r="I8" s="12"/>
      <c r="J8" s="12" t="s">
        <v>35</v>
      </c>
      <c r="K8" s="12"/>
      <c r="L8" s="12" t="s">
        <v>35</v>
      </c>
      <c r="M8" s="12"/>
      <c r="N8" s="12" t="s">
        <v>6</v>
      </c>
      <c r="O8" s="12"/>
      <c r="P8" s="12" t="s">
        <v>36</v>
      </c>
      <c r="Q8" s="12"/>
      <c r="R8" s="12"/>
      <c r="T8" s="12" t="s">
        <v>99</v>
      </c>
      <c r="V8" s="12" t="s">
        <v>100</v>
      </c>
    </row>
    <row r="9" spans="1:24" x14ac:dyDescent="0.25">
      <c r="A9" s="14" t="s">
        <v>37</v>
      </c>
      <c r="B9" s="14"/>
      <c r="C9" s="14"/>
      <c r="D9" s="14"/>
      <c r="E9" s="14"/>
      <c r="F9" s="13" t="s">
        <v>38</v>
      </c>
      <c r="G9" s="14"/>
      <c r="H9" s="13" t="s">
        <v>39</v>
      </c>
      <c r="I9" s="12"/>
      <c r="J9" s="13" t="s">
        <v>40</v>
      </c>
      <c r="K9" s="12"/>
      <c r="L9" s="13" t="s">
        <v>40</v>
      </c>
      <c r="M9" s="12"/>
      <c r="N9" s="13" t="s">
        <v>41</v>
      </c>
      <c r="O9" s="12"/>
      <c r="P9" s="13" t="s">
        <v>41</v>
      </c>
      <c r="Q9" s="12"/>
      <c r="R9" s="13" t="s">
        <v>5</v>
      </c>
      <c r="T9" s="13" t="s">
        <v>56</v>
      </c>
      <c r="V9" s="13" t="s">
        <v>101</v>
      </c>
    </row>
    <row r="10" spans="1:24" x14ac:dyDescent="0.25">
      <c r="A10" s="14" t="s">
        <v>42</v>
      </c>
      <c r="B10" s="14"/>
      <c r="C10" s="14"/>
      <c r="D10" s="14"/>
      <c r="E10" s="14"/>
      <c r="F10" s="14"/>
      <c r="G10" s="14"/>
      <c r="H10" s="14"/>
      <c r="I10" s="14"/>
      <c r="J10" s="14"/>
      <c r="K10" s="14"/>
      <c r="L10" s="14"/>
      <c r="M10" s="14"/>
      <c r="N10" s="12"/>
      <c r="O10" s="12"/>
      <c r="P10" s="12"/>
      <c r="Q10" s="12"/>
      <c r="R10" s="12"/>
      <c r="T10" s="12"/>
      <c r="V10" s="12"/>
    </row>
    <row r="11" spans="1:24" x14ac:dyDescent="0.25">
      <c r="A11" s="14"/>
      <c r="B11" s="14" t="s">
        <v>43</v>
      </c>
      <c r="C11" s="14"/>
      <c r="D11" s="14"/>
      <c r="E11" s="14"/>
      <c r="F11" s="14"/>
      <c r="G11" s="14"/>
      <c r="H11" s="14"/>
      <c r="I11" s="14"/>
      <c r="J11" s="14"/>
      <c r="K11" s="14"/>
      <c r="L11" s="14"/>
      <c r="M11" s="14"/>
      <c r="N11" s="14"/>
      <c r="O11" s="14"/>
      <c r="P11" s="14"/>
      <c r="Q11" s="14"/>
      <c r="R11" s="14"/>
      <c r="T11" s="14"/>
      <c r="V11" s="14"/>
    </row>
    <row r="12" spans="1:24" x14ac:dyDescent="0.25">
      <c r="A12" s="14"/>
      <c r="B12" s="14"/>
      <c r="C12" s="14"/>
      <c r="D12" s="14" t="s">
        <v>44</v>
      </c>
      <c r="E12" s="14"/>
      <c r="F12" s="41">
        <v>93297506</v>
      </c>
      <c r="G12" s="22"/>
      <c r="H12" s="41">
        <v>10341920</v>
      </c>
      <c r="I12" s="22"/>
      <c r="J12" s="41">
        <v>7704800</v>
      </c>
      <c r="K12" s="22"/>
      <c r="L12" s="41">
        <v>2569150</v>
      </c>
      <c r="M12" s="22"/>
      <c r="N12" s="41">
        <f>+H12+J12+L12-F12</f>
        <v>-72681636</v>
      </c>
      <c r="O12" s="22"/>
      <c r="P12" s="24">
        <v>0</v>
      </c>
      <c r="Q12" s="23"/>
      <c r="R12" s="24">
        <f>+P12+N12</f>
        <v>-72681636</v>
      </c>
      <c r="T12" s="24"/>
      <c r="V12" s="24"/>
    </row>
    <row r="13" spans="1:24" x14ac:dyDescent="0.25">
      <c r="A13" s="14"/>
      <c r="B13" s="14" t="s">
        <v>45</v>
      </c>
      <c r="C13" s="14"/>
      <c r="D13" s="14"/>
      <c r="E13" s="14"/>
      <c r="F13" s="23"/>
      <c r="G13" s="23"/>
      <c r="H13" s="23"/>
      <c r="I13" s="23"/>
      <c r="J13" s="23"/>
      <c r="K13" s="23"/>
      <c r="L13" s="23"/>
      <c r="M13" s="23"/>
      <c r="N13" s="14"/>
      <c r="O13" s="14"/>
      <c r="P13" s="14"/>
      <c r="Q13" s="14"/>
      <c r="R13" s="14"/>
      <c r="T13" s="14"/>
      <c r="V13" s="14"/>
    </row>
    <row r="14" spans="1:24" x14ac:dyDescent="0.25">
      <c r="A14" s="14"/>
      <c r="B14" s="14"/>
      <c r="C14" s="14"/>
      <c r="D14" s="14" t="s">
        <v>46</v>
      </c>
      <c r="E14" s="14"/>
      <c r="F14" s="24">
        <v>60153101</v>
      </c>
      <c r="G14" s="23"/>
      <c r="H14" s="24">
        <v>28635971</v>
      </c>
      <c r="I14" s="23"/>
      <c r="J14" s="24">
        <v>30312892</v>
      </c>
      <c r="K14" s="23"/>
      <c r="L14" s="24">
        <v>581184</v>
      </c>
      <c r="M14" s="23"/>
      <c r="N14" s="24">
        <f>+H14+J14+L14-F14</f>
        <v>-623054</v>
      </c>
      <c r="O14" s="23"/>
      <c r="P14" s="24">
        <f>+H14+J14+L14-F14</f>
        <v>-623054</v>
      </c>
      <c r="Q14" s="23"/>
      <c r="R14" s="24">
        <f>+P14+N14</f>
        <v>-1246108</v>
      </c>
      <c r="T14" s="24"/>
      <c r="V14" s="24"/>
    </row>
    <row r="15" spans="1:24" ht="5.25" customHeight="1" x14ac:dyDescent="0.25">
      <c r="A15" s="14"/>
      <c r="B15" s="14"/>
      <c r="C15" s="14"/>
      <c r="D15" s="14"/>
      <c r="E15" s="14"/>
      <c r="F15" s="23"/>
      <c r="G15" s="23"/>
      <c r="H15" s="23"/>
      <c r="I15" s="23"/>
      <c r="J15" s="23"/>
      <c r="K15" s="23"/>
      <c r="L15" s="23"/>
      <c r="M15" s="23"/>
      <c r="N15" s="14"/>
      <c r="O15" s="14"/>
      <c r="P15" s="14"/>
      <c r="Q15" s="14"/>
      <c r="R15" s="14"/>
      <c r="T15" s="14"/>
      <c r="V15" s="14"/>
    </row>
    <row r="16" spans="1:24" ht="16.5" thickBot="1" x14ac:dyDescent="0.3">
      <c r="A16" s="14" t="s">
        <v>47</v>
      </c>
      <c r="B16" s="14"/>
      <c r="C16" s="14"/>
      <c r="D16" s="14"/>
      <c r="E16" s="14"/>
      <c r="F16" s="36">
        <f>SUM(F12+F14)</f>
        <v>153450607</v>
      </c>
      <c r="G16" s="22"/>
      <c r="H16" s="36">
        <f>SUM(H12+H14)</f>
        <v>38977891</v>
      </c>
      <c r="I16" s="22"/>
      <c r="J16" s="36">
        <f>SUM(J12+J14)</f>
        <v>38017692</v>
      </c>
      <c r="K16" s="22"/>
      <c r="L16" s="36">
        <f>SUM(L12+L14)</f>
        <v>3150334</v>
      </c>
      <c r="M16" s="22"/>
      <c r="N16" s="36">
        <f>SUM(N12+N14)</f>
        <v>-73304690</v>
      </c>
      <c r="O16" s="23"/>
      <c r="P16" s="36">
        <f>SUM(P12+P14)</f>
        <v>-623054</v>
      </c>
      <c r="Q16" s="23"/>
      <c r="R16" s="36">
        <f>SUM(R12+R14)</f>
        <v>-73927744</v>
      </c>
      <c r="T16" s="36"/>
      <c r="V16" s="36"/>
    </row>
    <row r="17" spans="1:22" ht="5.25" customHeight="1" thickTop="1" x14ac:dyDescent="0.25">
      <c r="A17" s="14"/>
      <c r="B17" s="14"/>
      <c r="C17" s="14"/>
      <c r="D17" s="14"/>
      <c r="E17" s="14"/>
      <c r="F17" s="22"/>
      <c r="G17" s="22"/>
      <c r="H17" s="22"/>
      <c r="I17" s="22"/>
      <c r="J17" s="22"/>
      <c r="K17" s="22"/>
      <c r="L17" s="22"/>
      <c r="M17" s="22"/>
      <c r="N17" s="23"/>
      <c r="O17" s="23"/>
      <c r="P17" s="23"/>
      <c r="Q17" s="23"/>
      <c r="R17" s="23"/>
      <c r="T17" s="23"/>
      <c r="V17" s="23"/>
    </row>
    <row r="18" spans="1:22" x14ac:dyDescent="0.25">
      <c r="A18" s="14" t="s">
        <v>58</v>
      </c>
      <c r="B18" s="14"/>
      <c r="C18" s="14"/>
      <c r="D18" s="14"/>
      <c r="E18" s="14"/>
      <c r="F18" s="22"/>
      <c r="G18" s="22"/>
      <c r="H18" s="22"/>
      <c r="I18" s="22"/>
      <c r="J18" s="22"/>
      <c r="K18" s="22"/>
      <c r="L18" s="22"/>
      <c r="M18" s="22"/>
      <c r="N18" s="23"/>
      <c r="O18" s="23"/>
      <c r="P18" s="23"/>
      <c r="Q18" s="23"/>
      <c r="R18" s="23"/>
      <c r="T18" s="23"/>
      <c r="V18" s="23"/>
    </row>
    <row r="19" spans="1:22" x14ac:dyDescent="0.25">
      <c r="A19" s="14"/>
      <c r="B19" s="14" t="s">
        <v>57</v>
      </c>
      <c r="C19" s="14"/>
      <c r="D19" s="14"/>
      <c r="E19" s="14"/>
      <c r="F19" s="22">
        <v>1032565</v>
      </c>
      <c r="G19" s="14"/>
      <c r="H19" s="22">
        <v>826315</v>
      </c>
      <c r="I19" s="14"/>
      <c r="J19" s="22">
        <v>57590</v>
      </c>
      <c r="K19" s="14"/>
      <c r="L19" s="22">
        <v>150000</v>
      </c>
      <c r="M19" s="14"/>
      <c r="N19" s="23"/>
      <c r="O19" s="14"/>
      <c r="P19" s="23"/>
      <c r="Q19" s="14"/>
      <c r="R19" s="23"/>
      <c r="T19" s="23">
        <f>+H19+J19+L19-F19</f>
        <v>1340</v>
      </c>
      <c r="V19" s="23"/>
    </row>
    <row r="20" spans="1:22" ht="16.5" thickBot="1" x14ac:dyDescent="0.3">
      <c r="A20" s="14"/>
      <c r="B20" s="14" t="s">
        <v>98</v>
      </c>
      <c r="C20" s="14"/>
      <c r="D20" s="14"/>
      <c r="E20" s="14"/>
      <c r="F20" s="36">
        <v>27421</v>
      </c>
      <c r="G20" s="14"/>
      <c r="H20" s="36">
        <v>29059</v>
      </c>
      <c r="I20" s="14"/>
      <c r="J20" s="36">
        <v>500</v>
      </c>
      <c r="K20" s="14"/>
      <c r="L20" s="36">
        <v>0</v>
      </c>
      <c r="M20" s="14"/>
      <c r="N20" s="24"/>
      <c r="O20" s="14"/>
      <c r="P20" s="24"/>
      <c r="Q20" s="14"/>
      <c r="R20" s="24"/>
      <c r="T20" s="24"/>
      <c r="V20" s="24">
        <f>+H20+J20+L20-F20</f>
        <v>2138</v>
      </c>
    </row>
    <row r="21" spans="1:22" ht="16.5" thickTop="1" x14ac:dyDescent="0.25">
      <c r="A21" s="14"/>
      <c r="B21" s="14"/>
      <c r="C21" s="14"/>
      <c r="D21" s="14"/>
      <c r="E21" s="14"/>
      <c r="F21" s="22"/>
      <c r="G21" s="14"/>
      <c r="H21" s="22"/>
      <c r="I21" s="14"/>
      <c r="J21" s="22"/>
      <c r="K21" s="14"/>
      <c r="L21" s="22"/>
      <c r="M21" s="14"/>
      <c r="N21" s="23"/>
      <c r="O21" s="14"/>
      <c r="P21" s="23"/>
      <c r="Q21" s="14"/>
      <c r="R21" s="23"/>
      <c r="T21" s="23"/>
      <c r="V21" s="23"/>
    </row>
    <row r="22" spans="1:22" ht="5.25" customHeight="1" x14ac:dyDescent="0.25">
      <c r="A22" s="14"/>
      <c r="B22" s="14"/>
      <c r="C22" s="14"/>
      <c r="D22" s="14"/>
      <c r="E22" s="14"/>
      <c r="F22" s="23"/>
      <c r="G22" s="14"/>
      <c r="H22" s="14"/>
      <c r="I22" s="14"/>
      <c r="J22" s="14"/>
      <c r="K22" s="14"/>
      <c r="L22" s="14"/>
      <c r="M22" s="14"/>
      <c r="N22" s="14"/>
      <c r="O22" s="14"/>
      <c r="P22" s="14"/>
      <c r="Q22" s="14"/>
      <c r="R22" s="14"/>
      <c r="T22" s="14"/>
      <c r="V22" s="14"/>
    </row>
    <row r="23" spans="1:22" x14ac:dyDescent="0.25">
      <c r="A23" s="14"/>
      <c r="B23" s="14"/>
      <c r="C23" s="14"/>
      <c r="D23" s="14"/>
      <c r="E23" s="14"/>
      <c r="F23" s="14" t="s">
        <v>52</v>
      </c>
      <c r="J23" s="14"/>
      <c r="K23" s="14"/>
      <c r="L23" s="14"/>
      <c r="M23" s="14"/>
      <c r="N23" s="23">
        <v>74424933</v>
      </c>
      <c r="O23" s="23"/>
      <c r="P23" s="23">
        <v>51849</v>
      </c>
      <c r="Q23" s="23"/>
      <c r="R23" s="23">
        <f>N23+P23</f>
        <v>74476782</v>
      </c>
      <c r="T23" s="23">
        <v>0</v>
      </c>
      <c r="V23" s="23">
        <v>0</v>
      </c>
    </row>
    <row r="24" spans="1:22" x14ac:dyDescent="0.25">
      <c r="A24" s="14"/>
      <c r="B24" s="14"/>
      <c r="C24" s="14"/>
      <c r="D24" s="14"/>
      <c r="E24" s="14"/>
      <c r="F24" s="14" t="s">
        <v>48</v>
      </c>
      <c r="J24" s="14"/>
      <c r="K24" s="14"/>
      <c r="L24" s="14"/>
      <c r="M24" s="14"/>
      <c r="N24" s="23">
        <v>0</v>
      </c>
      <c r="O24" s="23"/>
      <c r="P24" s="23">
        <v>1782</v>
      </c>
      <c r="Q24" s="23"/>
      <c r="R24" s="23">
        <f t="shared" ref="R24" si="0">N24+P24</f>
        <v>1782</v>
      </c>
      <c r="T24" s="23">
        <v>0</v>
      </c>
      <c r="V24" s="23">
        <v>0</v>
      </c>
    </row>
    <row r="25" spans="1:22" x14ac:dyDescent="0.25">
      <c r="A25" s="14"/>
      <c r="B25" s="14"/>
      <c r="C25" s="14"/>
      <c r="D25" s="14"/>
      <c r="E25" s="14"/>
      <c r="F25" s="14" t="s">
        <v>49</v>
      </c>
      <c r="J25" s="14"/>
      <c r="K25" s="14"/>
      <c r="L25" s="14"/>
      <c r="M25" s="14"/>
      <c r="N25" s="24">
        <f>-P25</f>
        <v>-611358</v>
      </c>
      <c r="O25" s="23"/>
      <c r="P25" s="24">
        <v>611358</v>
      </c>
      <c r="Q25" s="23"/>
      <c r="R25" s="24">
        <f>N25+P25</f>
        <v>0</v>
      </c>
      <c r="T25" s="24">
        <v>0</v>
      </c>
      <c r="V25" s="24">
        <v>0</v>
      </c>
    </row>
    <row r="26" spans="1:22" ht="5.25" customHeight="1" x14ac:dyDescent="0.25">
      <c r="A26" s="14"/>
      <c r="B26" s="14"/>
      <c r="C26" s="14"/>
      <c r="D26" s="14"/>
      <c r="E26" s="14"/>
      <c r="F26" s="14"/>
      <c r="J26" s="14"/>
      <c r="K26" s="14"/>
      <c r="L26" s="14"/>
      <c r="M26" s="14"/>
      <c r="N26" s="23"/>
      <c r="O26" s="23"/>
      <c r="P26" s="23"/>
      <c r="Q26" s="23"/>
      <c r="R26" s="23"/>
      <c r="T26" s="23"/>
      <c r="V26" s="23"/>
    </row>
    <row r="27" spans="1:22" x14ac:dyDescent="0.25">
      <c r="A27" s="14"/>
      <c r="B27" s="14"/>
      <c r="C27" s="14"/>
      <c r="D27" s="14"/>
      <c r="E27" s="14"/>
      <c r="F27" s="42" t="s">
        <v>5</v>
      </c>
      <c r="J27" s="14"/>
      <c r="K27" s="14"/>
      <c r="L27" s="14"/>
      <c r="M27" s="14"/>
      <c r="N27" s="24">
        <f>SUM(N23:N26)</f>
        <v>73813575</v>
      </c>
      <c r="O27" s="23"/>
      <c r="P27" s="24">
        <f t="shared" ref="P27:V27" si="1">SUM(P23:P26)</f>
        <v>664989</v>
      </c>
      <c r="Q27" s="23"/>
      <c r="R27" s="24">
        <f t="shared" si="1"/>
        <v>74478564</v>
      </c>
      <c r="T27" s="24">
        <f t="shared" si="1"/>
        <v>0</v>
      </c>
      <c r="V27" s="24">
        <f t="shared" si="1"/>
        <v>0</v>
      </c>
    </row>
    <row r="28" spans="1:22" ht="5.25" customHeight="1" x14ac:dyDescent="0.25">
      <c r="A28" s="14"/>
      <c r="B28" s="14"/>
      <c r="C28" s="14"/>
      <c r="D28" s="14"/>
      <c r="E28" s="14"/>
      <c r="F28" s="14"/>
      <c r="J28" s="14"/>
      <c r="K28" s="14"/>
      <c r="L28" s="14"/>
      <c r="M28" s="14"/>
      <c r="N28" s="23"/>
      <c r="O28" s="23"/>
      <c r="P28" s="23"/>
      <c r="Q28" s="23"/>
      <c r="R28" s="23"/>
      <c r="T28" s="23"/>
      <c r="V28" s="23"/>
    </row>
    <row r="29" spans="1:22" x14ac:dyDescent="0.25">
      <c r="A29" s="14"/>
      <c r="B29" s="14"/>
      <c r="C29" s="14"/>
      <c r="D29" s="14"/>
      <c r="E29" s="14"/>
      <c r="F29" s="14" t="s">
        <v>50</v>
      </c>
      <c r="J29" s="14"/>
      <c r="K29" s="14"/>
      <c r="L29" s="14"/>
      <c r="M29" s="14"/>
      <c r="N29" s="23">
        <f>N16+N27</f>
        <v>508885</v>
      </c>
      <c r="O29" s="23"/>
      <c r="P29" s="23">
        <f>P16+P27</f>
        <v>41935</v>
      </c>
      <c r="Q29" s="23"/>
      <c r="R29" s="23">
        <f>R16+R27</f>
        <v>550820</v>
      </c>
      <c r="S29" s="2"/>
      <c r="T29" s="23">
        <f>+T19</f>
        <v>1340</v>
      </c>
      <c r="V29" s="23">
        <f>+V20</f>
        <v>2138</v>
      </c>
    </row>
    <row r="30" spans="1:22" ht="4.5" customHeight="1" x14ac:dyDescent="0.25">
      <c r="A30" s="14"/>
      <c r="B30" s="14"/>
      <c r="C30" s="14"/>
      <c r="D30" s="14"/>
      <c r="E30" s="14"/>
      <c r="F30" s="14"/>
      <c r="J30" s="14"/>
      <c r="K30" s="14"/>
      <c r="L30" s="14"/>
      <c r="M30" s="14"/>
      <c r="N30" s="23"/>
      <c r="O30" s="23"/>
      <c r="P30" s="23"/>
      <c r="Q30" s="23"/>
      <c r="R30" s="23"/>
      <c r="T30" s="23"/>
      <c r="V30" s="23"/>
    </row>
    <row r="31" spans="1:22" x14ac:dyDescent="0.25">
      <c r="A31" s="14"/>
      <c r="B31" s="14"/>
      <c r="C31" s="14"/>
      <c r="D31" s="14"/>
      <c r="E31" s="14"/>
      <c r="F31" s="14" t="s">
        <v>82</v>
      </c>
      <c r="J31" s="14"/>
      <c r="K31" s="14"/>
      <c r="L31" s="14"/>
      <c r="M31" s="14"/>
      <c r="N31" s="24">
        <v>-6783118</v>
      </c>
      <c r="O31" s="23"/>
      <c r="P31" s="24">
        <v>2845175</v>
      </c>
      <c r="Q31" s="23"/>
      <c r="R31" s="24">
        <f>SUM(N31:P31)</f>
        <v>-3937943</v>
      </c>
      <c r="T31" s="24">
        <v>0</v>
      </c>
      <c r="V31" s="24">
        <v>0</v>
      </c>
    </row>
    <row r="32" spans="1:22" ht="4.5" customHeight="1" x14ac:dyDescent="0.25">
      <c r="A32" s="14"/>
      <c r="B32" s="14"/>
      <c r="C32" s="14"/>
      <c r="D32" s="14"/>
      <c r="E32" s="14"/>
      <c r="F32" s="14"/>
      <c r="J32" s="14"/>
      <c r="K32" s="14"/>
      <c r="L32" s="14"/>
      <c r="M32" s="14"/>
      <c r="N32" s="23"/>
      <c r="O32" s="23"/>
      <c r="P32" s="23"/>
      <c r="Q32" s="23"/>
      <c r="R32" s="23"/>
      <c r="T32" s="23"/>
      <c r="V32" s="23"/>
    </row>
    <row r="33" spans="1:22" x14ac:dyDescent="0.25">
      <c r="A33" s="14"/>
      <c r="B33" s="14"/>
      <c r="C33" s="14"/>
      <c r="D33" s="14"/>
      <c r="E33" s="14"/>
      <c r="F33" s="31" t="s">
        <v>102</v>
      </c>
      <c r="I33" s="14"/>
      <c r="J33" s="14"/>
      <c r="K33" s="14"/>
      <c r="L33" s="14"/>
      <c r="M33" s="14"/>
      <c r="N33" s="30">
        <f>+'GFS nonmajor to major'!N29</f>
        <v>-169402</v>
      </c>
      <c r="O33" s="30"/>
      <c r="P33" s="30">
        <v>0</v>
      </c>
      <c r="Q33" s="30"/>
      <c r="R33" s="10">
        <v>0</v>
      </c>
      <c r="T33" s="10">
        <f>-N33</f>
        <v>169402</v>
      </c>
      <c r="V33" s="10">
        <v>0</v>
      </c>
    </row>
    <row r="34" spans="1:22" ht="4.5" customHeight="1" x14ac:dyDescent="0.25">
      <c r="A34" s="14"/>
      <c r="B34" s="14"/>
      <c r="C34" s="14"/>
      <c r="D34" s="14"/>
      <c r="E34" s="14"/>
      <c r="J34" s="14"/>
      <c r="K34" s="14"/>
      <c r="L34" s="14"/>
      <c r="M34" s="14"/>
      <c r="N34" s="23"/>
      <c r="O34" s="23"/>
      <c r="P34" s="23"/>
      <c r="Q34" s="23"/>
      <c r="R34" s="23"/>
      <c r="T34" s="23"/>
      <c r="V34" s="23"/>
    </row>
    <row r="35" spans="1:22" x14ac:dyDescent="0.25">
      <c r="A35" s="14"/>
      <c r="B35" s="14"/>
      <c r="C35" s="14"/>
      <c r="D35" s="14"/>
      <c r="E35" s="14"/>
      <c r="F35" s="38" t="s">
        <v>53</v>
      </c>
      <c r="I35" s="14"/>
      <c r="J35" s="14"/>
      <c r="K35" s="14"/>
      <c r="L35" s="14"/>
      <c r="M35" s="14"/>
      <c r="N35" s="30">
        <v>-29713</v>
      </c>
      <c r="O35" s="30"/>
      <c r="P35" s="30">
        <v>-3956</v>
      </c>
      <c r="Q35" s="30"/>
      <c r="R35" s="10">
        <f>+N35+P35</f>
        <v>-33669</v>
      </c>
      <c r="T35" s="10">
        <v>0</v>
      </c>
      <c r="V35" s="10">
        <v>0</v>
      </c>
    </row>
    <row r="36" spans="1:22" ht="4.5" customHeight="1" x14ac:dyDescent="0.25">
      <c r="A36" s="14"/>
      <c r="B36" s="14"/>
      <c r="C36" s="14"/>
      <c r="D36" s="14"/>
      <c r="E36" s="14"/>
      <c r="F36" s="14"/>
      <c r="I36" s="14"/>
      <c r="J36" s="14"/>
      <c r="K36" s="14"/>
      <c r="L36" s="14"/>
      <c r="M36" s="14"/>
      <c r="N36" s="30"/>
      <c r="O36" s="30"/>
      <c r="P36" s="30"/>
      <c r="Q36" s="30"/>
      <c r="R36" s="10"/>
      <c r="T36" s="10"/>
      <c r="V36" s="10"/>
    </row>
    <row r="37" spans="1:22" x14ac:dyDescent="0.25">
      <c r="A37" s="14"/>
      <c r="B37" s="14"/>
      <c r="C37" s="14"/>
      <c r="D37" s="14"/>
      <c r="E37" s="14"/>
      <c r="F37" s="38" t="s">
        <v>24</v>
      </c>
      <c r="I37" s="14"/>
      <c r="J37" s="14"/>
      <c r="K37" s="14"/>
      <c r="L37" s="14"/>
      <c r="M37" s="14"/>
      <c r="N37" s="46">
        <v>194216</v>
      </c>
      <c r="O37" s="30"/>
      <c r="P37" s="47">
        <v>0</v>
      </c>
      <c r="Q37" s="10"/>
      <c r="R37" s="47">
        <f>+N37+P37</f>
        <v>194216</v>
      </c>
      <c r="T37" s="47">
        <v>0</v>
      </c>
      <c r="V37" s="47">
        <v>0</v>
      </c>
    </row>
    <row r="38" spans="1:22" ht="5.25" customHeight="1" x14ac:dyDescent="0.25">
      <c r="A38" s="14"/>
      <c r="B38" s="14"/>
      <c r="C38" s="14"/>
      <c r="D38" s="14"/>
      <c r="E38" s="14"/>
      <c r="F38" s="25"/>
      <c r="G38" s="14"/>
      <c r="I38" s="14"/>
      <c r="J38" s="14"/>
      <c r="K38" s="14"/>
      <c r="L38" s="14"/>
      <c r="M38" s="14"/>
      <c r="N38" s="30"/>
      <c r="O38" s="30"/>
      <c r="P38" s="10"/>
      <c r="Q38" s="10"/>
      <c r="R38" s="10"/>
      <c r="T38" s="10"/>
      <c r="V38" s="10"/>
    </row>
    <row r="39" spans="1:22" x14ac:dyDescent="0.25">
      <c r="A39" s="14"/>
      <c r="B39" s="14"/>
      <c r="C39" s="14"/>
      <c r="D39" s="14"/>
      <c r="E39" s="14"/>
      <c r="F39" s="25" t="s">
        <v>124</v>
      </c>
      <c r="G39" s="14"/>
      <c r="I39" s="14"/>
      <c r="J39" s="14"/>
      <c r="K39" s="14"/>
      <c r="L39" s="14"/>
      <c r="M39" s="14"/>
      <c r="N39" s="30">
        <f>SUM(N31:N37)</f>
        <v>-6788017</v>
      </c>
      <c r="O39" s="30"/>
      <c r="P39" s="30">
        <f>SUM(P31:P37)</f>
        <v>2841219</v>
      </c>
      <c r="Q39" s="10"/>
      <c r="R39" s="30">
        <f>SUM(R31:R37)</f>
        <v>-3777396</v>
      </c>
      <c r="T39" s="30">
        <f>SUM(T31:T37)</f>
        <v>169402</v>
      </c>
      <c r="V39" s="10">
        <f>SUM(V31:V37)</f>
        <v>0</v>
      </c>
    </row>
    <row r="40" spans="1:22" ht="5.25" customHeight="1" x14ac:dyDescent="0.25">
      <c r="A40" s="14"/>
      <c r="B40" s="14"/>
      <c r="C40" s="14"/>
      <c r="D40" s="14"/>
      <c r="E40" s="14"/>
      <c r="F40" s="14"/>
      <c r="G40" s="14"/>
      <c r="I40" s="14"/>
      <c r="J40" s="14"/>
      <c r="K40" s="14"/>
      <c r="L40" s="14"/>
      <c r="M40" s="14"/>
      <c r="N40" s="23"/>
      <c r="O40" s="23"/>
      <c r="P40" s="23"/>
      <c r="Q40" s="23"/>
      <c r="R40" s="23"/>
      <c r="T40" s="23"/>
      <c r="V40" s="23"/>
    </row>
    <row r="41" spans="1:22" ht="16.5" thickBot="1" x14ac:dyDescent="0.3">
      <c r="A41" s="14"/>
      <c r="B41" s="14"/>
      <c r="C41" s="14"/>
      <c r="D41" s="14"/>
      <c r="E41" s="14"/>
      <c r="F41" s="51" t="s">
        <v>65</v>
      </c>
      <c r="J41" s="14"/>
      <c r="K41" s="14"/>
      <c r="L41" s="14"/>
      <c r="M41" s="14"/>
      <c r="N41" s="36">
        <f>+N29+N39</f>
        <v>-6279132</v>
      </c>
      <c r="O41" s="22"/>
      <c r="P41" s="36">
        <f>+P29+P39</f>
        <v>2883154</v>
      </c>
      <c r="Q41" s="22"/>
      <c r="R41" s="36">
        <f>+R29+R39</f>
        <v>-3226576</v>
      </c>
      <c r="S41" s="3"/>
      <c r="T41" s="36">
        <f>+T29+T39</f>
        <v>170742</v>
      </c>
      <c r="V41" s="36">
        <f>+V29+V39</f>
        <v>2138</v>
      </c>
    </row>
    <row r="42" spans="1:22" ht="16.5" thickTop="1" x14ac:dyDescent="0.25">
      <c r="A42" s="14"/>
      <c r="B42" s="14"/>
      <c r="C42" s="14"/>
      <c r="D42" s="14"/>
      <c r="E42" s="14"/>
      <c r="F42" s="14"/>
      <c r="G42" s="14"/>
      <c r="H42" s="14"/>
      <c r="I42" s="14"/>
      <c r="J42" s="14"/>
      <c r="K42" s="14"/>
      <c r="L42" s="14"/>
      <c r="M42" s="14"/>
      <c r="N42" s="14"/>
      <c r="O42" s="14"/>
      <c r="P42" s="14"/>
      <c r="Q42" s="14"/>
      <c r="R42" s="14"/>
      <c r="T42" s="14"/>
    </row>
    <row r="43" spans="1:22" x14ac:dyDescent="0.25">
      <c r="A43" s="14"/>
      <c r="B43" s="14"/>
      <c r="C43" s="14"/>
      <c r="D43" s="14"/>
      <c r="E43" s="14"/>
      <c r="F43" s="14"/>
      <c r="G43" s="14"/>
      <c r="H43" s="14"/>
      <c r="I43" s="14"/>
      <c r="J43" s="14"/>
      <c r="K43" s="14"/>
      <c r="L43" s="14"/>
      <c r="M43" s="14"/>
      <c r="N43" s="14"/>
      <c r="O43" s="14"/>
      <c r="P43" s="14"/>
      <c r="Q43" s="14"/>
      <c r="R43" s="22"/>
      <c r="T43" s="22"/>
    </row>
    <row r="44" spans="1:22" x14ac:dyDescent="0.25">
      <c r="A44" s="14"/>
      <c r="B44" s="14"/>
      <c r="C44" s="14"/>
      <c r="D44" s="14"/>
      <c r="E44" s="14"/>
      <c r="F44" s="14"/>
      <c r="G44" s="14"/>
      <c r="H44" s="14"/>
      <c r="I44" s="14"/>
      <c r="J44" s="14"/>
      <c r="K44" s="14"/>
      <c r="L44" s="14"/>
      <c r="M44" s="14"/>
      <c r="N44" s="14"/>
      <c r="O44" s="14"/>
      <c r="P44" s="14"/>
      <c r="Q44" s="14"/>
      <c r="R44" s="14"/>
      <c r="T44" s="14"/>
    </row>
  </sheetData>
  <mergeCells count="8">
    <mergeCell ref="N7:R7"/>
    <mergeCell ref="A2:T2"/>
    <mergeCell ref="A3:T3"/>
    <mergeCell ref="A4:T4"/>
    <mergeCell ref="A1:L1"/>
    <mergeCell ref="H6:L6"/>
    <mergeCell ref="T7:V7"/>
    <mergeCell ref="N6:V6"/>
  </mergeCells>
  <pageMargins left="0.7" right="0.7" top="0.75" bottom="0.75" header="0.3" footer="0.3"/>
  <pageSetup paperSize="5"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5E7AB-CABD-47B5-A8DA-EF48E24D8799}">
  <sheetPr>
    <pageSetUpPr fitToPage="1"/>
  </sheetPr>
  <dimension ref="A1:R28"/>
  <sheetViews>
    <sheetView topLeftCell="D1" workbookViewId="0">
      <selection activeCell="H5" sqref="H5"/>
    </sheetView>
  </sheetViews>
  <sheetFormatPr defaultColWidth="9.140625" defaultRowHeight="15.75" x14ac:dyDescent="0.25"/>
  <cols>
    <col min="1" max="1" width="5.85546875" style="1" customWidth="1"/>
    <col min="2" max="2" width="2.42578125" style="1" customWidth="1"/>
    <col min="3" max="3" width="4.85546875" style="1" customWidth="1"/>
    <col min="4" max="4" width="42.7109375" style="1" customWidth="1"/>
    <col min="5" max="5" width="0.85546875" style="1" customWidth="1"/>
    <col min="6" max="6" width="14" style="1" bestFit="1" customWidth="1"/>
    <col min="7" max="7" width="0.7109375" style="1" customWidth="1"/>
    <col min="8" max="8" width="12.7109375" style="1" bestFit="1" customWidth="1"/>
    <col min="9" max="9" width="0.85546875" style="1" customWidth="1"/>
    <col min="10" max="10" width="14" style="1" bestFit="1" customWidth="1"/>
    <col min="11" max="11" width="0.7109375" style="1" customWidth="1"/>
    <col min="12" max="12" width="14.5703125" style="1" customWidth="1"/>
    <col min="13" max="13" width="0.7109375" style="1" customWidth="1"/>
    <col min="14" max="14" width="13.140625" style="1" bestFit="1" customWidth="1"/>
    <col min="15" max="15" width="0.7109375" style="1" customWidth="1"/>
    <col min="16" max="16" width="11" style="1" bestFit="1" customWidth="1"/>
    <col min="17" max="17" width="0.5703125" style="1" customWidth="1"/>
    <col min="18" max="18" width="10.85546875" style="1" customWidth="1"/>
    <col min="19" max="16384" width="9.140625" style="1"/>
  </cols>
  <sheetData>
    <row r="1" spans="1:18" x14ac:dyDescent="0.25">
      <c r="A1" s="1" t="s">
        <v>76</v>
      </c>
    </row>
    <row r="2" spans="1:18" x14ac:dyDescent="0.25">
      <c r="A2" s="1" t="s">
        <v>75</v>
      </c>
    </row>
    <row r="3" spans="1:18" x14ac:dyDescent="0.25">
      <c r="F3" s="73" t="s">
        <v>62</v>
      </c>
      <c r="G3" s="73"/>
      <c r="H3" s="73"/>
      <c r="I3" s="73"/>
      <c r="J3" s="73"/>
      <c r="K3" s="73"/>
      <c r="L3" s="73"/>
      <c r="M3" s="73"/>
      <c r="N3" s="73"/>
      <c r="O3" s="73"/>
      <c r="P3" s="73"/>
      <c r="Q3" s="73"/>
      <c r="R3" s="73"/>
    </row>
    <row r="4" spans="1:18" x14ac:dyDescent="0.25">
      <c r="F4" s="74" t="s">
        <v>7</v>
      </c>
      <c r="G4" s="74"/>
      <c r="H4" s="74"/>
      <c r="I4" s="74"/>
      <c r="J4" s="74"/>
      <c r="K4" s="53"/>
      <c r="L4" s="73" t="s">
        <v>63</v>
      </c>
      <c r="M4" s="73"/>
      <c r="N4" s="73"/>
      <c r="P4" s="68" t="s">
        <v>54</v>
      </c>
      <c r="Q4" s="68"/>
      <c r="R4" s="68"/>
    </row>
    <row r="5" spans="1:18" s="29" customFormat="1" ht="47.25" x14ac:dyDescent="0.25">
      <c r="F5" s="43" t="s">
        <v>74</v>
      </c>
      <c r="G5" s="44"/>
      <c r="H5" s="43" t="s">
        <v>132</v>
      </c>
      <c r="I5" s="44"/>
      <c r="J5" s="43" t="s">
        <v>73</v>
      </c>
      <c r="K5" s="44"/>
      <c r="L5" s="43" t="s">
        <v>43</v>
      </c>
      <c r="M5" s="44"/>
      <c r="N5" s="43" t="s">
        <v>45</v>
      </c>
      <c r="O5" s="44"/>
      <c r="P5" s="43" t="s">
        <v>57</v>
      </c>
      <c r="R5" s="43" t="s">
        <v>96</v>
      </c>
    </row>
    <row r="6" spans="1:18" ht="18" customHeight="1" x14ac:dyDescent="0.25">
      <c r="B6" s="1" t="s">
        <v>70</v>
      </c>
      <c r="F6" s="22">
        <f>+'GFS major to non'!F29</f>
        <v>27094293</v>
      </c>
      <c r="H6" s="22">
        <f>+'GFS major to non'!J29</f>
        <v>2587439</v>
      </c>
      <c r="J6" s="22">
        <f>+'GFS major to non'!L29</f>
        <v>9705268</v>
      </c>
      <c r="L6" s="22">
        <f>+'SA discrete to blended'!O32</f>
        <v>-6783118</v>
      </c>
      <c r="N6" s="22">
        <f>+'SA discrete to blended'!Q32</f>
        <v>2845175</v>
      </c>
      <c r="P6" s="22">
        <f>+'SA discrete to blended'!U32</f>
        <v>169402</v>
      </c>
      <c r="R6" s="22">
        <f>'SA discrete to blended'!W32</f>
        <v>9412</v>
      </c>
    </row>
    <row r="7" spans="1:18" ht="18" customHeight="1" x14ac:dyDescent="0.25">
      <c r="C7" s="1" t="s">
        <v>72</v>
      </c>
      <c r="F7" s="2">
        <v>0</v>
      </c>
      <c r="H7" s="2">
        <f>+'GFS major to non'!J31</f>
        <v>-2587439</v>
      </c>
      <c r="J7" s="2">
        <f>+'GFS major to non'!L31</f>
        <v>2587439</v>
      </c>
      <c r="L7" s="2">
        <v>0</v>
      </c>
      <c r="N7" s="2">
        <v>0</v>
      </c>
      <c r="O7" s="2"/>
      <c r="P7" s="2"/>
      <c r="R7" s="2"/>
    </row>
    <row r="8" spans="1:18" ht="18" customHeight="1" x14ac:dyDescent="0.25">
      <c r="C8" s="1" t="s">
        <v>104</v>
      </c>
      <c r="F8" s="2">
        <v>0</v>
      </c>
      <c r="G8" s="2"/>
      <c r="H8" s="2"/>
      <c r="I8" s="2"/>
      <c r="J8" s="2">
        <f>+'GFS major to non'!L33</f>
        <v>169402</v>
      </c>
      <c r="K8" s="2"/>
      <c r="L8" s="2">
        <f>+'SA discrete to blended'!O34</f>
        <v>169402</v>
      </c>
      <c r="M8" s="2"/>
      <c r="N8" s="2">
        <v>0</v>
      </c>
      <c r="O8" s="2"/>
      <c r="P8" s="2">
        <f>-J8</f>
        <v>-169402</v>
      </c>
      <c r="R8" s="2"/>
    </row>
    <row r="9" spans="1:18" ht="18" customHeight="1" x14ac:dyDescent="0.25">
      <c r="C9" s="1" t="s">
        <v>103</v>
      </c>
      <c r="F9" s="2">
        <v>0</v>
      </c>
      <c r="G9" s="2"/>
      <c r="H9" s="2"/>
      <c r="I9" s="2"/>
      <c r="J9" s="2">
        <v>0</v>
      </c>
      <c r="K9" s="2"/>
      <c r="L9" s="2">
        <v>0</v>
      </c>
      <c r="M9" s="2"/>
      <c r="N9" s="2">
        <v>0</v>
      </c>
      <c r="O9" s="2"/>
      <c r="P9" s="2"/>
      <c r="R9" s="2">
        <f>+'SA discrete to blended'!W34</f>
        <v>-9412</v>
      </c>
    </row>
    <row r="10" spans="1:18" ht="18" customHeight="1" x14ac:dyDescent="0.25">
      <c r="C10" s="1" t="s">
        <v>27</v>
      </c>
      <c r="F10" s="2">
        <v>0</v>
      </c>
      <c r="G10" s="2"/>
      <c r="H10" s="2"/>
      <c r="I10" s="2"/>
      <c r="J10" s="2">
        <v>0</v>
      </c>
      <c r="K10" s="2"/>
      <c r="L10" s="2">
        <f>+'SA discrete to blended'!O36</f>
        <v>-29713</v>
      </c>
      <c r="M10" s="2"/>
      <c r="N10" s="2">
        <f>+'SA discrete to blended'!Q36</f>
        <v>-3956</v>
      </c>
      <c r="O10" s="2"/>
      <c r="P10" s="2"/>
      <c r="R10" s="2"/>
    </row>
    <row r="11" spans="1:18" ht="18" customHeight="1" x14ac:dyDescent="0.25">
      <c r="C11" s="1" t="s">
        <v>24</v>
      </c>
      <c r="F11" s="8">
        <f>+'GFS major to non'!F35</f>
        <v>194216</v>
      </c>
      <c r="G11" s="2"/>
      <c r="H11" s="8"/>
      <c r="I11" s="2"/>
      <c r="J11" s="8">
        <v>0</v>
      </c>
      <c r="K11" s="2"/>
      <c r="L11" s="8">
        <f>+'SA discrete to blended'!O38</f>
        <v>194216</v>
      </c>
      <c r="M11" s="2"/>
      <c r="N11" s="8">
        <v>0</v>
      </c>
      <c r="O11" s="2"/>
      <c r="P11" s="8"/>
      <c r="R11" s="8"/>
    </row>
    <row r="12" spans="1:18" ht="18" customHeight="1" thickBot="1" x14ac:dyDescent="0.3">
      <c r="B12" s="1" t="s">
        <v>126</v>
      </c>
      <c r="F12" s="45">
        <f>SUM(F6:F11)</f>
        <v>27288509</v>
      </c>
      <c r="G12" s="22"/>
      <c r="H12" s="45"/>
      <c r="I12" s="22"/>
      <c r="J12" s="45">
        <f>SUM(J6:J11)</f>
        <v>12462109</v>
      </c>
      <c r="K12" s="22"/>
      <c r="L12" s="45">
        <f>SUM(L6:L11)</f>
        <v>-6449213</v>
      </c>
      <c r="M12" s="22"/>
      <c r="N12" s="45">
        <f>SUM(N6:N11)</f>
        <v>2841219</v>
      </c>
      <c r="O12" s="22"/>
      <c r="P12" s="45"/>
      <c r="R12" s="45"/>
    </row>
    <row r="13" spans="1:18" ht="16.5" thickTop="1" x14ac:dyDescent="0.25">
      <c r="F13" s="2"/>
    </row>
    <row r="14" spans="1:18" x14ac:dyDescent="0.25">
      <c r="F14" s="2"/>
    </row>
    <row r="15" spans="1:18" x14ac:dyDescent="0.25">
      <c r="F15" s="2"/>
    </row>
    <row r="16" spans="1:18" x14ac:dyDescent="0.25">
      <c r="F16" s="2"/>
    </row>
    <row r="23" ht="19.899999999999999" customHeight="1" x14ac:dyDescent="0.25"/>
    <row r="24" ht="19.899999999999999" customHeight="1" x14ac:dyDescent="0.25"/>
    <row r="25" ht="19.899999999999999" customHeight="1" x14ac:dyDescent="0.25"/>
    <row r="26" ht="19.899999999999999" customHeight="1" x14ac:dyDescent="0.25"/>
    <row r="27" ht="19.899999999999999" customHeight="1" x14ac:dyDescent="0.25"/>
    <row r="28" ht="19.899999999999999" customHeight="1" x14ac:dyDescent="0.25"/>
  </sheetData>
  <mergeCells count="4">
    <mergeCell ref="L4:N4"/>
    <mergeCell ref="P4:R4"/>
    <mergeCell ref="F3:R3"/>
    <mergeCell ref="F4:J4"/>
  </mergeCells>
  <pageMargins left="0.7" right="0.7" top="0.75" bottom="0.75" header="0.3" footer="0.3"/>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3FC8-5B22-4512-A7D9-557F09AD5ADB}">
  <dimension ref="A1:Q14"/>
  <sheetViews>
    <sheetView workbookViewId="0">
      <selection activeCell="H7" sqref="H7"/>
    </sheetView>
  </sheetViews>
  <sheetFormatPr defaultRowHeight="15" x14ac:dyDescent="0.25"/>
  <cols>
    <col min="1" max="1" width="2" customWidth="1"/>
    <col min="2" max="2" width="3.42578125" customWidth="1"/>
    <col min="3" max="3" width="3.5703125" customWidth="1"/>
    <col min="4" max="4" width="40" customWidth="1"/>
    <col min="5" max="5" width="0.85546875" customWidth="1"/>
    <col min="6" max="6" width="15.28515625" customWidth="1"/>
    <col min="7" max="7" width="0.85546875" customWidth="1"/>
    <col min="8" max="8" width="15.28515625" customWidth="1"/>
    <col min="9" max="9" width="0.85546875" customWidth="1"/>
    <col min="10" max="10" width="15.28515625" customWidth="1"/>
    <col min="11" max="11" width="0.85546875" customWidth="1"/>
    <col min="12" max="12" width="15.28515625" customWidth="1"/>
    <col min="13" max="13" width="0.85546875" customWidth="1"/>
    <col min="14" max="14" width="15.28515625" customWidth="1"/>
    <col min="15" max="15" width="0.85546875" customWidth="1"/>
    <col min="16" max="16" width="11" bestFit="1" customWidth="1"/>
    <col min="17" max="17" width="0.7109375" customWidth="1"/>
  </cols>
  <sheetData>
    <row r="1" spans="1:17" ht="15.75" x14ac:dyDescent="0.25">
      <c r="A1" s="1" t="s">
        <v>77</v>
      </c>
      <c r="B1" s="1"/>
      <c r="C1" s="1"/>
      <c r="D1" s="1"/>
      <c r="E1" s="1"/>
      <c r="F1" s="1"/>
      <c r="G1" s="1"/>
      <c r="H1" s="1"/>
      <c r="I1" s="1"/>
      <c r="J1" s="1"/>
      <c r="K1" s="1"/>
      <c r="L1" s="1"/>
      <c r="M1" s="1"/>
      <c r="N1" s="1"/>
      <c r="O1" s="1"/>
      <c r="P1" s="1"/>
    </row>
    <row r="2" spans="1:17" ht="15.75" x14ac:dyDescent="0.25">
      <c r="A2" s="1" t="s">
        <v>78</v>
      </c>
      <c r="B2" s="1"/>
      <c r="C2" s="1"/>
      <c r="D2" s="1"/>
      <c r="E2" s="1"/>
      <c r="F2" s="1"/>
      <c r="G2" s="1"/>
      <c r="H2" s="1"/>
      <c r="I2" s="1"/>
      <c r="J2" s="1"/>
      <c r="K2" s="1"/>
      <c r="L2" s="1"/>
      <c r="M2" s="1"/>
      <c r="N2" s="1"/>
      <c r="O2" s="1"/>
      <c r="P2" s="1"/>
    </row>
    <row r="3" spans="1:17" ht="15.75" x14ac:dyDescent="0.25">
      <c r="A3" s="1"/>
      <c r="B3" s="1"/>
      <c r="C3" s="1"/>
      <c r="D3" s="1"/>
      <c r="E3" s="1"/>
      <c r="F3" s="1"/>
      <c r="G3" s="1"/>
      <c r="H3" s="1"/>
      <c r="I3" s="1"/>
      <c r="J3" s="1"/>
      <c r="K3" s="1"/>
      <c r="L3" s="1"/>
      <c r="M3" s="1"/>
      <c r="N3" s="1"/>
      <c r="O3" s="1"/>
      <c r="P3" s="1"/>
    </row>
    <row r="4" spans="1:17" ht="15.75" x14ac:dyDescent="0.25">
      <c r="A4" s="1"/>
      <c r="B4" s="1"/>
      <c r="C4" s="1"/>
      <c r="D4" s="1"/>
      <c r="E4" s="1"/>
      <c r="F4" s="73" t="s">
        <v>62</v>
      </c>
      <c r="G4" s="73"/>
      <c r="H4" s="73"/>
      <c r="I4" s="73"/>
      <c r="J4" s="73"/>
      <c r="K4" s="68"/>
      <c r="L4" s="73"/>
      <c r="M4" s="73"/>
      <c r="N4" s="73"/>
      <c r="O4" s="73"/>
      <c r="P4" s="73"/>
    </row>
    <row r="5" spans="1:17" ht="33" customHeight="1" x14ac:dyDescent="0.25">
      <c r="A5" s="1"/>
      <c r="B5" s="1"/>
      <c r="C5" s="1"/>
      <c r="D5" s="1"/>
      <c r="E5" s="1"/>
      <c r="F5" s="74" t="s">
        <v>7</v>
      </c>
      <c r="G5" s="74"/>
      <c r="H5" s="74"/>
      <c r="I5" s="74"/>
      <c r="J5" s="74"/>
      <c r="K5" s="29"/>
      <c r="L5" s="75" t="s">
        <v>63</v>
      </c>
      <c r="M5" s="75"/>
      <c r="N5" s="75"/>
      <c r="O5" s="1"/>
      <c r="P5" s="76" t="s">
        <v>55</v>
      </c>
      <c r="Q5" s="76"/>
    </row>
    <row r="6" spans="1:17" ht="31.5" x14ac:dyDescent="0.25">
      <c r="A6" s="29"/>
      <c r="B6" s="29"/>
      <c r="C6" s="29"/>
      <c r="D6" s="29"/>
      <c r="E6" s="29"/>
      <c r="F6" s="43" t="s">
        <v>74</v>
      </c>
      <c r="G6" s="44"/>
      <c r="H6" s="43" t="s">
        <v>133</v>
      </c>
      <c r="I6" s="44"/>
      <c r="J6" s="43" t="s">
        <v>73</v>
      </c>
      <c r="K6" s="44"/>
      <c r="L6" s="43" t="s">
        <v>43</v>
      </c>
      <c r="M6" s="44"/>
      <c r="N6" s="43" t="s">
        <v>45</v>
      </c>
      <c r="O6" s="44"/>
      <c r="P6" s="52" t="s">
        <v>57</v>
      </c>
    </row>
    <row r="7" spans="1:17" ht="18" customHeight="1" x14ac:dyDescent="0.25">
      <c r="A7" s="1"/>
      <c r="B7" s="1" t="s">
        <v>70</v>
      </c>
      <c r="C7" s="1"/>
      <c r="D7" s="1"/>
      <c r="E7" s="1"/>
      <c r="F7" s="22">
        <f>+'GFS nonmajor to major'!F25</f>
        <v>27094293</v>
      </c>
      <c r="G7" s="1"/>
      <c r="H7" s="22">
        <v>0</v>
      </c>
      <c r="I7" s="1"/>
      <c r="J7" s="22">
        <f>+'GFS nonmajor to major'!L25</f>
        <v>12462109</v>
      </c>
      <c r="K7" s="1"/>
      <c r="L7" s="22">
        <f>+'SA blended to discrete'!N31</f>
        <v>-6783118</v>
      </c>
      <c r="M7" s="1"/>
      <c r="N7" s="22">
        <f>+'SA blended to discrete'!P31</f>
        <v>2845175</v>
      </c>
      <c r="O7" s="1"/>
      <c r="P7" s="22"/>
    </row>
    <row r="8" spans="1:17" ht="18" customHeight="1" x14ac:dyDescent="0.25">
      <c r="A8" s="1"/>
      <c r="B8" s="1"/>
      <c r="C8" s="1" t="s">
        <v>79</v>
      </c>
      <c r="D8" s="1"/>
      <c r="E8" s="1"/>
      <c r="F8" s="2">
        <v>0</v>
      </c>
      <c r="G8" s="1"/>
      <c r="H8" s="2">
        <f>+'GFS nonmajor to major'!J27</f>
        <v>2587439</v>
      </c>
      <c r="I8" s="1"/>
      <c r="J8" s="2">
        <f>+'GFS nonmajor to major'!L27</f>
        <v>-2587439</v>
      </c>
      <c r="K8" s="1"/>
      <c r="L8" s="2">
        <v>0</v>
      </c>
      <c r="M8" s="1"/>
      <c r="N8" s="2">
        <v>0</v>
      </c>
      <c r="O8" s="2"/>
      <c r="P8" s="2"/>
    </row>
    <row r="9" spans="1:17" ht="18" customHeight="1" x14ac:dyDescent="0.25">
      <c r="A9" s="1"/>
      <c r="B9" s="1"/>
      <c r="C9" s="1" t="s">
        <v>71</v>
      </c>
      <c r="D9" s="1"/>
      <c r="E9" s="1"/>
      <c r="F9" s="2">
        <v>0</v>
      </c>
      <c r="G9" s="2"/>
      <c r="H9" s="2">
        <v>0</v>
      </c>
      <c r="I9" s="2"/>
      <c r="J9" s="2">
        <f>+'GFS nonmajor to major'!L29</f>
        <v>-169402</v>
      </c>
      <c r="K9" s="2"/>
      <c r="L9" s="2">
        <f>+'SA blended to discrete'!N33</f>
        <v>-169402</v>
      </c>
      <c r="M9" s="2"/>
      <c r="N9" s="2">
        <v>0</v>
      </c>
      <c r="O9" s="2"/>
      <c r="P9" s="2">
        <f>-J9</f>
        <v>169402</v>
      </c>
    </row>
    <row r="10" spans="1:17" ht="18" customHeight="1" x14ac:dyDescent="0.25">
      <c r="A10" s="1"/>
      <c r="B10" s="1"/>
      <c r="C10" s="1" t="s">
        <v>27</v>
      </c>
      <c r="D10" s="1"/>
      <c r="E10" s="1"/>
      <c r="F10" s="2">
        <v>0</v>
      </c>
      <c r="G10" s="2"/>
      <c r="H10" s="2">
        <v>0</v>
      </c>
      <c r="I10" s="2"/>
      <c r="J10" s="2">
        <v>0</v>
      </c>
      <c r="K10" s="2"/>
      <c r="L10" s="2">
        <f>+'SA blended to discrete'!N35</f>
        <v>-29713</v>
      </c>
      <c r="M10" s="2"/>
      <c r="N10" s="2">
        <f>+'SA blended to discrete'!P35</f>
        <v>-3956</v>
      </c>
      <c r="O10" s="2"/>
      <c r="P10" s="2"/>
    </row>
    <row r="11" spans="1:17" ht="18" customHeight="1" x14ac:dyDescent="0.25">
      <c r="A11" s="1"/>
      <c r="B11" s="1"/>
      <c r="C11" s="1" t="s">
        <v>24</v>
      </c>
      <c r="D11" s="1"/>
      <c r="E11" s="1"/>
      <c r="F11" s="8">
        <f>+'GFS nonmajor to major'!F31</f>
        <v>194216</v>
      </c>
      <c r="G11" s="2"/>
      <c r="H11" s="8"/>
      <c r="I11" s="2"/>
      <c r="J11" s="8"/>
      <c r="K11" s="2"/>
      <c r="L11" s="8">
        <f>+'SA blended to discrete'!N37</f>
        <v>194216</v>
      </c>
      <c r="M11" s="2"/>
      <c r="N11" s="8"/>
      <c r="O11" s="2"/>
      <c r="P11" s="8"/>
    </row>
    <row r="12" spans="1:17" ht="18" customHeight="1" thickBot="1" x14ac:dyDescent="0.3">
      <c r="A12" s="1"/>
      <c r="B12" s="1" t="s">
        <v>126</v>
      </c>
      <c r="C12" s="1"/>
      <c r="D12" s="1"/>
      <c r="E12" s="1"/>
      <c r="F12" s="45">
        <f>SUM(F7:F11)</f>
        <v>27288509</v>
      </c>
      <c r="G12" s="22"/>
      <c r="H12" s="45">
        <f>SUM(H7:H11)</f>
        <v>2587439</v>
      </c>
      <c r="I12" s="22"/>
      <c r="J12" s="45">
        <f>SUM(J7:J11)</f>
        <v>9705268</v>
      </c>
      <c r="K12" s="22"/>
      <c r="L12" s="45">
        <f>SUM(L7:L11)</f>
        <v>-6788017</v>
      </c>
      <c r="M12" s="22"/>
      <c r="N12" s="45">
        <f>SUM(N7:N11)</f>
        <v>2841219</v>
      </c>
      <c r="O12" s="22"/>
      <c r="P12" s="45">
        <f>SUM(P7:P11)</f>
        <v>169402</v>
      </c>
    </row>
    <row r="13" spans="1:17" ht="16.5" thickTop="1" x14ac:dyDescent="0.25">
      <c r="A13" s="1"/>
      <c r="B13" s="1"/>
      <c r="C13" s="1"/>
      <c r="D13" s="1"/>
      <c r="E13" s="1"/>
      <c r="F13" s="1"/>
      <c r="G13" s="1"/>
      <c r="H13" s="1"/>
      <c r="I13" s="1"/>
      <c r="J13" s="1"/>
      <c r="K13" s="1"/>
      <c r="L13" s="1"/>
      <c r="M13" s="1"/>
      <c r="N13" s="1"/>
      <c r="O13" s="1"/>
      <c r="P13" s="1"/>
    </row>
    <row r="14" spans="1:17" ht="15.75" x14ac:dyDescent="0.25">
      <c r="A14" s="1"/>
      <c r="B14" s="1"/>
      <c r="C14" s="1"/>
      <c r="D14" s="1"/>
      <c r="E14" s="1"/>
      <c r="F14" s="1"/>
      <c r="G14" s="1"/>
      <c r="H14" s="1"/>
      <c r="I14" s="1"/>
      <c r="J14" s="1"/>
      <c r="K14" s="1"/>
      <c r="L14" s="1"/>
      <c r="M14" s="1"/>
      <c r="N14" s="1"/>
      <c r="O14" s="1"/>
      <c r="P14" s="1"/>
    </row>
  </sheetData>
  <mergeCells count="4">
    <mergeCell ref="F4:P4"/>
    <mergeCell ref="L5:N5"/>
    <mergeCell ref="F5:J5"/>
    <mergeCell ref="P5:Q5"/>
  </mergeCells>
  <pageMargins left="0.7" right="0.7" top="0.75" bottom="0.75" header="0.3" footer="0.3"/>
  <pageSetup paperSize="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3E167-FDA2-4B05-A21D-C06BF9261630}">
  <sheetPr>
    <pageSetUpPr fitToPage="1"/>
  </sheetPr>
  <dimension ref="A1:U39"/>
  <sheetViews>
    <sheetView topLeftCell="A4" zoomScaleNormal="100" workbookViewId="0">
      <selection activeCell="L21" sqref="L21"/>
    </sheetView>
  </sheetViews>
  <sheetFormatPr defaultColWidth="9.140625" defaultRowHeight="15.75" x14ac:dyDescent="0.25"/>
  <cols>
    <col min="1" max="1" width="4.42578125" style="1" customWidth="1"/>
    <col min="2" max="2" width="3.85546875" style="1" customWidth="1"/>
    <col min="3" max="3" width="4.42578125" style="1" customWidth="1"/>
    <col min="4" max="4" width="50" style="1" customWidth="1"/>
    <col min="5" max="5" width="1.28515625" style="1" customWidth="1"/>
    <col min="6" max="6" width="13.42578125" style="1" bestFit="1" customWidth="1"/>
    <col min="7" max="7" width="1.28515625" style="1" customWidth="1"/>
    <col min="8" max="8" width="14" style="1" bestFit="1" customWidth="1"/>
    <col min="9" max="9" width="1.28515625" style="1" customWidth="1"/>
    <col min="10" max="10" width="12.7109375" style="1" bestFit="1" customWidth="1"/>
    <col min="11" max="11" width="1.28515625" style="1" customWidth="1"/>
    <col min="12" max="12" width="12.7109375" style="1" bestFit="1" customWidth="1"/>
    <col min="13" max="13" width="1.28515625" style="1" customWidth="1"/>
    <col min="14" max="14" width="13.7109375" style="1" customWidth="1"/>
    <col min="15" max="15" width="1.28515625" style="1" customWidth="1"/>
    <col min="16" max="16" width="14.140625" style="1" bestFit="1" customWidth="1"/>
    <col min="17" max="17" width="1.28515625" style="1" customWidth="1"/>
    <col min="18" max="19" width="14" style="1" bestFit="1" customWidth="1"/>
    <col min="20" max="20" width="9.140625" style="1"/>
    <col min="21" max="21" width="11.5703125" style="1" bestFit="1" customWidth="1"/>
    <col min="22" max="16384" width="9.140625" style="1"/>
  </cols>
  <sheetData>
    <row r="1" spans="1:21" x14ac:dyDescent="0.25">
      <c r="A1" s="68" t="s">
        <v>14</v>
      </c>
      <c r="B1" s="68"/>
      <c r="C1" s="68"/>
      <c r="D1" s="68"/>
      <c r="E1" s="68"/>
      <c r="F1" s="68"/>
      <c r="G1" s="68"/>
      <c r="H1" s="68"/>
      <c r="I1" s="68"/>
      <c r="J1" s="68"/>
      <c r="K1" s="68"/>
      <c r="L1" s="68"/>
      <c r="M1" s="68"/>
      <c r="N1" s="68"/>
      <c r="O1" s="68"/>
      <c r="P1" s="68"/>
    </row>
    <row r="2" spans="1:21" x14ac:dyDescent="0.25">
      <c r="A2" s="69" t="s">
        <v>116</v>
      </c>
      <c r="B2" s="69"/>
      <c r="C2" s="69"/>
      <c r="D2" s="69"/>
      <c r="E2" s="69"/>
      <c r="F2" s="69"/>
      <c r="G2" s="69"/>
      <c r="H2" s="69"/>
      <c r="I2" s="69"/>
      <c r="J2" s="69"/>
      <c r="K2" s="69"/>
      <c r="L2" s="69"/>
      <c r="M2" s="69"/>
      <c r="N2" s="69"/>
      <c r="O2" s="69"/>
      <c r="P2" s="69"/>
    </row>
    <row r="3" spans="1:21" x14ac:dyDescent="0.25">
      <c r="A3" s="69" t="s">
        <v>117</v>
      </c>
      <c r="B3" s="69"/>
      <c r="C3" s="69"/>
      <c r="D3" s="69"/>
      <c r="E3" s="69"/>
      <c r="F3" s="69"/>
      <c r="G3" s="69"/>
      <c r="H3" s="69"/>
      <c r="I3" s="69"/>
      <c r="J3" s="69"/>
      <c r="K3" s="69"/>
      <c r="L3" s="69"/>
      <c r="M3" s="69"/>
      <c r="N3" s="69"/>
      <c r="O3" s="69"/>
      <c r="P3" s="69"/>
    </row>
    <row r="4" spans="1:21" x14ac:dyDescent="0.25">
      <c r="A4" s="69" t="s">
        <v>67</v>
      </c>
      <c r="B4" s="69"/>
      <c r="C4" s="69"/>
      <c r="D4" s="69"/>
      <c r="E4" s="69"/>
      <c r="F4" s="69"/>
      <c r="G4" s="69"/>
      <c r="H4" s="69"/>
      <c r="I4" s="69"/>
      <c r="J4" s="69"/>
      <c r="K4" s="69"/>
      <c r="L4" s="69"/>
      <c r="M4" s="69"/>
      <c r="N4" s="69"/>
      <c r="O4" s="69"/>
      <c r="P4" s="69"/>
    </row>
    <row r="5" spans="1:21" x14ac:dyDescent="0.25">
      <c r="N5" s="5" t="s">
        <v>92</v>
      </c>
    </row>
    <row r="6" spans="1:21" x14ac:dyDescent="0.25">
      <c r="A6" s="14"/>
      <c r="B6" s="14"/>
      <c r="C6" s="14"/>
      <c r="D6" s="14"/>
      <c r="E6" s="14"/>
      <c r="F6" s="72" t="s">
        <v>90</v>
      </c>
      <c r="G6" s="72"/>
      <c r="H6" s="72"/>
      <c r="I6" s="72"/>
      <c r="J6" s="72"/>
      <c r="K6" s="72"/>
      <c r="L6" s="72"/>
      <c r="M6" s="14"/>
      <c r="N6" s="13" t="s">
        <v>86</v>
      </c>
      <c r="O6" s="14"/>
    </row>
    <row r="7" spans="1:21" x14ac:dyDescent="0.25">
      <c r="A7" s="14"/>
      <c r="B7" s="14"/>
      <c r="C7" s="14"/>
      <c r="D7" s="14"/>
      <c r="E7" s="14"/>
      <c r="F7" s="50"/>
      <c r="G7" s="12"/>
      <c r="H7" s="12"/>
      <c r="I7" s="12"/>
      <c r="J7" s="12"/>
      <c r="K7" s="12"/>
      <c r="L7" s="50"/>
      <c r="M7" s="14"/>
      <c r="N7" s="12"/>
      <c r="O7" s="14"/>
      <c r="P7" s="12" t="s">
        <v>5</v>
      </c>
    </row>
    <row r="8" spans="1:21" x14ac:dyDescent="0.25">
      <c r="A8" s="12"/>
      <c r="B8" s="12"/>
      <c r="C8" s="12"/>
      <c r="D8" s="12"/>
      <c r="E8" s="12"/>
      <c r="F8" s="12" t="s">
        <v>57</v>
      </c>
      <c r="G8" s="12"/>
      <c r="H8" s="5" t="s">
        <v>114</v>
      </c>
      <c r="I8" s="12"/>
      <c r="J8" s="12"/>
      <c r="K8" s="12"/>
      <c r="L8" s="12"/>
      <c r="M8" s="12"/>
      <c r="N8" s="12" t="s">
        <v>83</v>
      </c>
      <c r="O8" s="12"/>
      <c r="P8" s="12" t="s">
        <v>4</v>
      </c>
    </row>
    <row r="9" spans="1:21" x14ac:dyDescent="0.25">
      <c r="A9" s="12"/>
      <c r="B9" s="12"/>
      <c r="C9" s="12"/>
      <c r="D9" s="12"/>
      <c r="E9" s="12"/>
      <c r="F9" s="12" t="s">
        <v>91</v>
      </c>
      <c r="G9" s="12"/>
      <c r="H9" s="12" t="s">
        <v>115</v>
      </c>
      <c r="I9" s="12"/>
      <c r="J9" s="12" t="s">
        <v>88</v>
      </c>
      <c r="K9" s="12"/>
      <c r="L9" s="12" t="s">
        <v>135</v>
      </c>
      <c r="M9" s="12"/>
      <c r="N9" s="12" t="s">
        <v>84</v>
      </c>
      <c r="O9" s="12"/>
      <c r="P9" s="12" t="s">
        <v>6</v>
      </c>
    </row>
    <row r="10" spans="1:21" x14ac:dyDescent="0.25">
      <c r="A10" s="12"/>
      <c r="B10" s="12"/>
      <c r="C10" s="12"/>
      <c r="D10" s="12"/>
      <c r="E10" s="12"/>
      <c r="F10" s="13" t="s">
        <v>74</v>
      </c>
      <c r="G10" s="12"/>
      <c r="H10" s="13" t="s">
        <v>86</v>
      </c>
      <c r="I10" s="12"/>
      <c r="J10" s="13" t="s">
        <v>86</v>
      </c>
      <c r="K10" s="12"/>
      <c r="L10" s="13" t="s">
        <v>86</v>
      </c>
      <c r="M10" s="12"/>
      <c r="N10" s="13" t="s">
        <v>89</v>
      </c>
      <c r="O10" s="12"/>
      <c r="P10" s="13" t="s">
        <v>85</v>
      </c>
    </row>
    <row r="11" spans="1:21" ht="5.85" customHeight="1" x14ac:dyDescent="0.25">
      <c r="A11" s="14"/>
      <c r="B11" s="14"/>
      <c r="C11" s="14"/>
      <c r="D11" s="14"/>
      <c r="E11" s="14"/>
      <c r="F11" s="14"/>
      <c r="G11" s="14"/>
      <c r="H11" s="14"/>
      <c r="I11" s="14"/>
      <c r="J11" s="14"/>
      <c r="K11" s="14"/>
      <c r="L11" s="14"/>
      <c r="M11" s="14"/>
      <c r="N11" s="14"/>
      <c r="O11" s="14"/>
      <c r="P11" s="14"/>
    </row>
    <row r="12" spans="1:21" x14ac:dyDescent="0.25">
      <c r="A12" s="14" t="s">
        <v>0</v>
      </c>
      <c r="B12" s="14"/>
      <c r="C12" s="14"/>
      <c r="D12" s="14"/>
      <c r="E12" s="14"/>
      <c r="F12" s="14"/>
      <c r="G12" s="14"/>
      <c r="H12" s="14"/>
      <c r="I12" s="14"/>
      <c r="J12" s="14"/>
      <c r="K12" s="14"/>
      <c r="L12" s="14"/>
      <c r="M12" s="14"/>
      <c r="N12" s="14"/>
      <c r="O12" s="14"/>
      <c r="P12" s="14"/>
    </row>
    <row r="13" spans="1:21" ht="5.85" customHeight="1" x14ac:dyDescent="0.25">
      <c r="A13" s="14"/>
      <c r="B13" s="14"/>
      <c r="C13" s="14"/>
      <c r="D13" s="14"/>
      <c r="E13" s="14"/>
      <c r="F13" s="15"/>
      <c r="G13" s="16"/>
      <c r="H13" s="15"/>
      <c r="I13" s="15"/>
      <c r="J13" s="15"/>
      <c r="K13" s="15"/>
      <c r="L13" s="15"/>
      <c r="M13" s="15"/>
      <c r="N13" s="15"/>
      <c r="O13" s="16"/>
      <c r="P13" s="15"/>
    </row>
    <row r="14" spans="1:21" x14ac:dyDescent="0.25">
      <c r="A14" s="14"/>
      <c r="B14" s="14" t="s">
        <v>8</v>
      </c>
      <c r="D14" s="14"/>
      <c r="E14" s="14"/>
      <c r="F14" s="18">
        <v>7569000</v>
      </c>
      <c r="G14" s="16"/>
      <c r="H14" s="18">
        <v>18452117</v>
      </c>
      <c r="I14" s="21"/>
      <c r="J14" s="18">
        <v>7098450</v>
      </c>
      <c r="K14" s="21"/>
      <c r="L14" s="18">
        <v>900050</v>
      </c>
      <c r="M14" s="21"/>
      <c r="N14" s="18">
        <v>51241</v>
      </c>
      <c r="O14" s="16"/>
      <c r="P14" s="18">
        <f>SUM(F14:N14)</f>
        <v>34070858</v>
      </c>
      <c r="R14" s="16"/>
      <c r="S14" s="3"/>
      <c r="U14" s="16"/>
    </row>
    <row r="15" spans="1:21" ht="5.85" customHeight="1" x14ac:dyDescent="0.25">
      <c r="A15" s="14"/>
      <c r="B15" s="14"/>
      <c r="D15" s="14"/>
      <c r="E15" s="14"/>
      <c r="F15" s="15"/>
      <c r="G15" s="16"/>
      <c r="H15" s="15"/>
      <c r="I15" s="15"/>
      <c r="J15" s="15"/>
      <c r="K15" s="15"/>
      <c r="L15" s="15"/>
      <c r="M15" s="15"/>
      <c r="N15" s="15"/>
      <c r="O15" s="16"/>
      <c r="P15" s="15"/>
    </row>
    <row r="16" spans="1:21" x14ac:dyDescent="0.25">
      <c r="A16" s="14" t="s">
        <v>1</v>
      </c>
      <c r="B16" s="14"/>
      <c r="D16" s="14"/>
      <c r="E16" s="14"/>
      <c r="F16" s="15"/>
      <c r="G16" s="16"/>
      <c r="H16" s="15"/>
      <c r="I16" s="15"/>
      <c r="J16" s="15"/>
      <c r="K16" s="15"/>
      <c r="L16" s="15"/>
      <c r="M16" s="15"/>
      <c r="N16" s="15"/>
      <c r="O16" s="16"/>
      <c r="P16" s="15"/>
    </row>
    <row r="17" spans="1:19" ht="5.85" customHeight="1" x14ac:dyDescent="0.25">
      <c r="A17" s="14"/>
      <c r="B17" s="14"/>
      <c r="D17" s="14"/>
      <c r="E17" s="14"/>
      <c r="F17" s="16"/>
      <c r="G17" s="16"/>
      <c r="H17" s="16"/>
      <c r="I17" s="16"/>
      <c r="J17" s="16"/>
      <c r="K17" s="16"/>
      <c r="L17" s="16"/>
      <c r="M17" s="16"/>
      <c r="N17" s="16"/>
      <c r="O17" s="16"/>
      <c r="P17" s="16"/>
    </row>
    <row r="18" spans="1:19" x14ac:dyDescent="0.25">
      <c r="A18" s="14"/>
      <c r="B18" s="14" t="s">
        <v>9</v>
      </c>
      <c r="D18" s="14"/>
      <c r="E18" s="14"/>
      <c r="F18" s="20">
        <v>201050</v>
      </c>
      <c r="G18" s="16"/>
      <c r="H18" s="20">
        <v>17618312</v>
      </c>
      <c r="I18" s="16"/>
      <c r="J18" s="20">
        <v>6037951</v>
      </c>
      <c r="K18" s="16"/>
      <c r="L18" s="20">
        <v>800000</v>
      </c>
      <c r="M18" s="16"/>
      <c r="N18" s="20">
        <v>42179</v>
      </c>
      <c r="O18" s="16"/>
      <c r="P18" s="20">
        <f>SUM(F18:N18)</f>
        <v>24699492</v>
      </c>
      <c r="R18" s="16"/>
      <c r="S18" s="3"/>
    </row>
    <row r="19" spans="1:19" ht="5.85" customHeight="1" x14ac:dyDescent="0.25">
      <c r="A19" s="14"/>
      <c r="B19" s="14"/>
      <c r="C19" s="14"/>
      <c r="D19" s="14"/>
      <c r="E19" s="14"/>
      <c r="F19" s="15"/>
      <c r="G19" s="16"/>
      <c r="H19" s="15"/>
      <c r="I19" s="15"/>
      <c r="J19" s="15"/>
      <c r="K19" s="15"/>
      <c r="L19" s="14"/>
      <c r="M19" s="14"/>
      <c r="N19" s="15"/>
      <c r="O19" s="14"/>
      <c r="P19" s="14"/>
    </row>
    <row r="20" spans="1:19" x14ac:dyDescent="0.25">
      <c r="A20" s="14" t="s">
        <v>10</v>
      </c>
      <c r="B20" s="14"/>
      <c r="C20" s="14"/>
      <c r="D20" s="14"/>
      <c r="E20" s="14"/>
      <c r="F20" s="15"/>
      <c r="G20" s="16"/>
      <c r="H20" s="15"/>
      <c r="I20" s="15"/>
      <c r="J20" s="15"/>
      <c r="K20" s="15"/>
      <c r="L20" s="14"/>
      <c r="M20" s="14"/>
      <c r="N20" s="15"/>
      <c r="O20" s="14"/>
      <c r="P20" s="14"/>
    </row>
    <row r="21" spans="1:19" x14ac:dyDescent="0.25">
      <c r="A21" s="14"/>
      <c r="B21" s="14" t="s">
        <v>11</v>
      </c>
      <c r="C21" s="14"/>
      <c r="D21" s="14"/>
      <c r="E21" s="14"/>
      <c r="F21" s="20">
        <f>F14-F18</f>
        <v>7367950</v>
      </c>
      <c r="G21" s="21"/>
      <c r="H21" s="20">
        <f>H14-H18</f>
        <v>833805</v>
      </c>
      <c r="I21" s="16"/>
      <c r="J21" s="20">
        <f>J14-J18</f>
        <v>1060499</v>
      </c>
      <c r="K21" s="16"/>
      <c r="L21" s="20">
        <f>L14-L18</f>
        <v>100050</v>
      </c>
      <c r="M21" s="16"/>
      <c r="N21" s="20">
        <f>N14-N18</f>
        <v>9062</v>
      </c>
      <c r="O21" s="22"/>
      <c r="P21" s="20">
        <f>SUM(F21:N21)</f>
        <v>9371366</v>
      </c>
      <c r="R21" s="16"/>
      <c r="S21" s="3"/>
    </row>
    <row r="22" spans="1:19" ht="5.85" customHeight="1" x14ac:dyDescent="0.25">
      <c r="A22" s="14"/>
      <c r="B22" s="14"/>
      <c r="C22" s="14"/>
      <c r="D22" s="14"/>
      <c r="E22" s="14"/>
      <c r="F22" s="15"/>
      <c r="G22" s="16"/>
      <c r="H22" s="15"/>
      <c r="I22" s="15"/>
      <c r="J22" s="15"/>
      <c r="K22" s="15"/>
      <c r="L22" s="23"/>
      <c r="M22" s="23"/>
      <c r="N22" s="15"/>
      <c r="O22" s="23"/>
      <c r="P22" s="23"/>
    </row>
    <row r="23" spans="1:19" x14ac:dyDescent="0.25">
      <c r="A23" s="14" t="s">
        <v>2</v>
      </c>
      <c r="B23" s="14"/>
      <c r="C23" s="14"/>
      <c r="D23" s="14"/>
      <c r="E23" s="14"/>
      <c r="F23" s="16"/>
      <c r="G23" s="16"/>
      <c r="H23" s="16"/>
      <c r="I23" s="16"/>
      <c r="J23" s="16"/>
      <c r="K23" s="16"/>
      <c r="L23" s="23"/>
      <c r="M23" s="23"/>
      <c r="N23" s="16"/>
      <c r="O23" s="23"/>
      <c r="P23" s="23"/>
    </row>
    <row r="24" spans="1:19" x14ac:dyDescent="0.25">
      <c r="A24" s="14"/>
      <c r="B24" s="14" t="s">
        <v>12</v>
      </c>
      <c r="C24" s="14"/>
      <c r="D24" s="14"/>
      <c r="E24" s="14"/>
      <c r="F24" s="20">
        <v>-5626000</v>
      </c>
      <c r="G24" s="16"/>
      <c r="H24" s="19">
        <v>0</v>
      </c>
      <c r="I24" s="17"/>
      <c r="J24" s="19">
        <v>-300715</v>
      </c>
      <c r="K24" s="17"/>
      <c r="L24" s="24">
        <v>0</v>
      </c>
      <c r="M24" s="16"/>
      <c r="N24" s="19">
        <v>0</v>
      </c>
      <c r="O24" s="16"/>
      <c r="P24" s="20">
        <f>SUM(F24:N24)</f>
        <v>-5926715</v>
      </c>
      <c r="R24" s="16"/>
      <c r="S24" s="3"/>
    </row>
    <row r="25" spans="1:19" ht="5.85" customHeight="1" x14ac:dyDescent="0.25">
      <c r="A25" s="14"/>
      <c r="B25" s="14"/>
      <c r="C25" s="14"/>
      <c r="D25" s="14"/>
      <c r="E25" s="14"/>
      <c r="F25" s="15"/>
      <c r="G25" s="16"/>
      <c r="H25" s="15"/>
      <c r="I25" s="15"/>
      <c r="J25" s="15"/>
      <c r="K25" s="15"/>
      <c r="L25" s="23"/>
      <c r="M25" s="23"/>
      <c r="N25" s="15"/>
      <c r="O25" s="23"/>
      <c r="P25" s="23"/>
    </row>
    <row r="26" spans="1:19" x14ac:dyDescent="0.25">
      <c r="A26" s="14" t="s">
        <v>13</v>
      </c>
      <c r="B26" s="14"/>
      <c r="C26" s="14"/>
      <c r="D26" s="14"/>
      <c r="E26" s="14"/>
      <c r="F26" s="23">
        <f>F21+F24</f>
        <v>1741950</v>
      </c>
      <c r="G26" s="23"/>
      <c r="H26" s="23">
        <f>H21+H24</f>
        <v>833805</v>
      </c>
      <c r="I26" s="23"/>
      <c r="J26" s="23">
        <f>J21+J24</f>
        <v>759784</v>
      </c>
      <c r="K26" s="23"/>
      <c r="L26" s="23">
        <f>L21+L24</f>
        <v>100050</v>
      </c>
      <c r="M26" s="23"/>
      <c r="N26" s="23">
        <f>N21+N24</f>
        <v>9062</v>
      </c>
      <c r="O26" s="23"/>
      <c r="P26" s="23">
        <f>P21+P24</f>
        <v>3444651</v>
      </c>
      <c r="R26" s="23"/>
      <c r="S26" s="3"/>
    </row>
    <row r="27" spans="1:19" ht="5.85" customHeight="1" x14ac:dyDescent="0.25">
      <c r="A27" s="14"/>
      <c r="B27" s="14"/>
      <c r="C27" s="14"/>
      <c r="D27" s="14"/>
      <c r="E27" s="14"/>
      <c r="F27" s="15"/>
      <c r="G27" s="16"/>
      <c r="H27" s="15"/>
      <c r="I27" s="15"/>
      <c r="J27" s="15"/>
      <c r="K27" s="15"/>
      <c r="L27" s="23"/>
      <c r="M27" s="23"/>
      <c r="N27" s="15"/>
      <c r="O27" s="23"/>
      <c r="P27" s="23"/>
    </row>
    <row r="28" spans="1:19" x14ac:dyDescent="0.25">
      <c r="A28" s="14" t="s">
        <v>80</v>
      </c>
      <c r="B28" s="14"/>
      <c r="C28" s="14"/>
      <c r="D28" s="14"/>
      <c r="E28" s="14"/>
      <c r="F28" s="24">
        <v>0</v>
      </c>
      <c r="G28" s="16"/>
      <c r="H28" s="24">
        <v>301881</v>
      </c>
      <c r="I28" s="23"/>
      <c r="J28" s="24">
        <v>206377</v>
      </c>
      <c r="K28" s="23"/>
      <c r="L28" s="24">
        <v>0</v>
      </c>
      <c r="M28" s="23"/>
      <c r="N28" s="24">
        <v>9197010</v>
      </c>
      <c r="O28" s="23"/>
      <c r="P28" s="24">
        <f>SUM(F28:N28)</f>
        <v>9705268</v>
      </c>
      <c r="R28" s="23"/>
      <c r="S28" s="3"/>
    </row>
    <row r="29" spans="1:19" ht="5.85" customHeight="1" x14ac:dyDescent="0.25">
      <c r="A29" s="14"/>
      <c r="B29" s="14"/>
      <c r="C29" s="14"/>
      <c r="D29" s="14"/>
      <c r="E29" s="14"/>
      <c r="F29" s="16"/>
      <c r="G29" s="16"/>
      <c r="H29" s="23"/>
      <c r="I29" s="23"/>
      <c r="J29" s="23"/>
      <c r="K29" s="23"/>
      <c r="L29" s="23"/>
      <c r="M29" s="23"/>
      <c r="N29" s="23"/>
      <c r="O29" s="23"/>
      <c r="P29" s="23"/>
    </row>
    <row r="30" spans="1:19" s="29" customFormat="1" ht="15" customHeight="1" x14ac:dyDescent="0.25">
      <c r="A30" s="67" t="s">
        <v>25</v>
      </c>
      <c r="B30" s="67"/>
      <c r="C30" s="67"/>
      <c r="D30" s="67"/>
      <c r="E30" s="25"/>
      <c r="F30" s="26">
        <v>0</v>
      </c>
      <c r="G30" s="26"/>
      <c r="H30" s="27">
        <v>0</v>
      </c>
      <c r="I30" s="27"/>
      <c r="J30" s="27">
        <v>0</v>
      </c>
      <c r="K30" s="27"/>
      <c r="L30" s="10">
        <v>2587439</v>
      </c>
      <c r="M30" s="10"/>
      <c r="N30" s="27">
        <v>0</v>
      </c>
      <c r="O30" s="27"/>
      <c r="P30" s="27">
        <f>SUM(F30:N30)</f>
        <v>2587439</v>
      </c>
      <c r="Q30" s="28"/>
      <c r="R30" s="27"/>
      <c r="S30" s="3"/>
    </row>
    <row r="31" spans="1:19" s="29" customFormat="1" ht="5.25" customHeight="1" x14ac:dyDescent="0.25">
      <c r="A31" s="25"/>
      <c r="B31" s="25"/>
      <c r="C31" s="25"/>
      <c r="D31" s="25"/>
      <c r="E31" s="25"/>
      <c r="F31" s="26"/>
      <c r="G31" s="26"/>
      <c r="H31" s="27"/>
      <c r="I31" s="27"/>
      <c r="J31" s="27"/>
      <c r="K31" s="27"/>
      <c r="L31" s="27"/>
      <c r="M31" s="27"/>
      <c r="N31" s="27"/>
      <c r="O31" s="27"/>
      <c r="P31" s="27"/>
      <c r="Q31" s="28"/>
    </row>
    <row r="32" spans="1:19" s="29" customFormat="1" ht="15" customHeight="1" x14ac:dyDescent="0.25">
      <c r="A32" s="25" t="s">
        <v>61</v>
      </c>
      <c r="B32" s="25"/>
      <c r="C32" s="25"/>
      <c r="D32" s="25"/>
      <c r="E32" s="25"/>
      <c r="F32" s="26">
        <v>169402</v>
      </c>
      <c r="G32" s="26"/>
      <c r="H32" s="27"/>
      <c r="I32" s="27"/>
      <c r="J32" s="27"/>
      <c r="K32" s="27"/>
      <c r="L32" s="27"/>
      <c r="M32" s="27"/>
      <c r="N32" s="27"/>
      <c r="O32" s="27"/>
      <c r="P32" s="27">
        <f>SUM(F32:N32)</f>
        <v>169402</v>
      </c>
      <c r="Q32" s="28"/>
      <c r="R32" s="27"/>
      <c r="S32" s="3"/>
    </row>
    <row r="33" spans="1:19" s="29" customFormat="1" ht="5.25" customHeight="1" x14ac:dyDescent="0.25">
      <c r="A33" s="25"/>
      <c r="B33" s="25"/>
      <c r="C33" s="25"/>
      <c r="D33" s="25"/>
      <c r="E33" s="25"/>
      <c r="F33" s="26"/>
      <c r="G33" s="26"/>
      <c r="H33" s="27"/>
      <c r="I33" s="27"/>
      <c r="J33" s="27"/>
      <c r="K33" s="27"/>
      <c r="L33" s="27"/>
      <c r="M33" s="27"/>
      <c r="N33" s="27"/>
      <c r="O33" s="27"/>
      <c r="P33" s="27"/>
      <c r="Q33" s="28"/>
    </row>
    <row r="34" spans="1:19" ht="15" customHeight="1" x14ac:dyDescent="0.25">
      <c r="A34" s="25" t="s">
        <v>24</v>
      </c>
      <c r="B34" s="14"/>
      <c r="C34" s="14"/>
      <c r="D34" s="14"/>
      <c r="E34" s="14"/>
      <c r="F34" s="30"/>
      <c r="G34" s="16"/>
      <c r="H34" s="10">
        <v>0</v>
      </c>
      <c r="I34" s="10"/>
      <c r="J34" s="10">
        <v>0</v>
      </c>
      <c r="K34" s="10"/>
      <c r="L34" s="10">
        <v>0</v>
      </c>
      <c r="M34" s="10"/>
      <c r="N34" s="10">
        <v>0</v>
      </c>
      <c r="O34" s="23"/>
      <c r="P34" s="27">
        <f>SUM(F34:L34)</f>
        <v>0</v>
      </c>
      <c r="R34" s="10"/>
    </row>
    <row r="35" spans="1:19" ht="6" customHeight="1" x14ac:dyDescent="0.25">
      <c r="A35" s="25"/>
      <c r="B35" s="14"/>
      <c r="C35" s="14"/>
      <c r="D35" s="14"/>
      <c r="E35" s="14"/>
      <c r="F35" s="30"/>
      <c r="G35" s="16"/>
      <c r="H35" s="10"/>
      <c r="I35" s="10"/>
      <c r="J35" s="10"/>
      <c r="K35" s="10"/>
      <c r="L35" s="10"/>
      <c r="M35" s="10"/>
      <c r="N35" s="10"/>
      <c r="O35" s="23"/>
      <c r="P35" s="27"/>
      <c r="R35" s="10"/>
    </row>
    <row r="36" spans="1:19" x14ac:dyDescent="0.25">
      <c r="A36" s="31" t="s">
        <v>124</v>
      </c>
      <c r="B36" s="14"/>
      <c r="C36" s="14"/>
      <c r="D36" s="14"/>
      <c r="E36" s="14"/>
      <c r="F36" s="30">
        <f>SUM(F28:F34)</f>
        <v>169402</v>
      </c>
      <c r="G36" s="30"/>
      <c r="H36" s="30">
        <f>SUM(H28:H34)</f>
        <v>301881</v>
      </c>
      <c r="I36" s="30"/>
      <c r="J36" s="30">
        <f>SUM(J28:J34)</f>
        <v>206377</v>
      </c>
      <c r="K36" s="30"/>
      <c r="L36" s="30">
        <f>SUM(L28:L34)</f>
        <v>2587439</v>
      </c>
      <c r="M36" s="30"/>
      <c r="N36" s="30">
        <f>SUM(N28:N34)</f>
        <v>9197010</v>
      </c>
      <c r="O36" s="30"/>
      <c r="P36" s="30">
        <f>SUM(P28:P34)</f>
        <v>12462109</v>
      </c>
      <c r="R36" s="30"/>
      <c r="S36" s="3"/>
    </row>
    <row r="37" spans="1:19" ht="5.85" customHeight="1" x14ac:dyDescent="0.25">
      <c r="A37" s="14"/>
      <c r="B37" s="14"/>
      <c r="C37" s="14"/>
      <c r="D37" s="14"/>
      <c r="E37" s="14"/>
      <c r="F37" s="15"/>
      <c r="G37" s="16"/>
      <c r="H37" s="15"/>
      <c r="I37" s="15"/>
      <c r="J37" s="15"/>
      <c r="K37" s="15"/>
      <c r="L37" s="23"/>
      <c r="M37" s="23"/>
      <c r="N37" s="15"/>
      <c r="O37" s="23"/>
      <c r="P37" s="23"/>
    </row>
    <row r="38" spans="1:19" ht="16.5" thickBot="1" x14ac:dyDescent="0.3">
      <c r="A38" s="14" t="s">
        <v>64</v>
      </c>
      <c r="B38" s="14"/>
      <c r="C38" s="14"/>
      <c r="D38" s="14"/>
      <c r="E38" s="14"/>
      <c r="F38" s="35">
        <f>+F26+F32</f>
        <v>1911352</v>
      </c>
      <c r="G38" s="21"/>
      <c r="H38" s="35">
        <f>SUM(H26+H36)</f>
        <v>1135686</v>
      </c>
      <c r="I38" s="21"/>
      <c r="J38" s="35">
        <f>SUM(J26+J36)</f>
        <v>966161</v>
      </c>
      <c r="K38" s="21"/>
      <c r="L38" s="35">
        <f>SUM(L26+L36)</f>
        <v>2687489</v>
      </c>
      <c r="M38" s="21"/>
      <c r="N38" s="35">
        <f>SUM(N26+N36)</f>
        <v>9206072</v>
      </c>
      <c r="O38" s="21"/>
      <c r="P38" s="36">
        <f>SUM(P26+P36)</f>
        <v>15906760</v>
      </c>
      <c r="Q38" s="3"/>
      <c r="R38" s="23"/>
      <c r="S38" s="3"/>
    </row>
    <row r="39" spans="1:19" ht="16.5" thickTop="1" x14ac:dyDescent="0.25">
      <c r="F39" s="10"/>
      <c r="H39" s="10"/>
      <c r="I39" s="10"/>
      <c r="J39" s="10"/>
      <c r="K39" s="10"/>
      <c r="L39" s="10"/>
      <c r="M39" s="10"/>
      <c r="N39" s="10"/>
      <c r="P39" s="10"/>
    </row>
  </sheetData>
  <mergeCells count="6">
    <mergeCell ref="A30:D30"/>
    <mergeCell ref="F6:L6"/>
    <mergeCell ref="A1:P1"/>
    <mergeCell ref="A2:P2"/>
    <mergeCell ref="A3:P3"/>
    <mergeCell ref="A4:P4"/>
  </mergeCells>
  <pageMargins left="0.7" right="0.7"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GFS major to non</vt:lpstr>
      <vt:lpstr>GFS nonmajor to major</vt:lpstr>
      <vt:lpstr>GFS Bal major to nonmajor</vt:lpstr>
      <vt:lpstr>GFS Bal nonmajor to major</vt:lpstr>
      <vt:lpstr>SA discrete to blended</vt:lpstr>
      <vt:lpstr>SA blended to discrete</vt:lpstr>
      <vt:lpstr>Note table M&amp;D to N&amp;B</vt:lpstr>
      <vt:lpstr>Note table N&amp;B to M&amp;D</vt:lpstr>
      <vt:lpstr>Comb sch major to nonmajor</vt:lpstr>
      <vt:lpstr>Comb sch nonmajor to major</vt:lpstr>
      <vt:lpstr>'Comb sch major to nonmajor'!Print_Area</vt:lpstr>
      <vt:lpstr>'Comb sch nonmajor to major'!Print_Area</vt:lpstr>
      <vt:lpstr>'GFS Bal major to nonmajor'!Print_Area</vt:lpstr>
      <vt:lpstr>'GFS Bal nonmajor to major'!Print_Area</vt:lpstr>
      <vt:lpstr>'GFS major to non'!Print_Area</vt:lpstr>
      <vt:lpstr>'GFS nonmajor to major'!Print_Area</vt:lpstr>
      <vt:lpstr>'Note table M&amp;D to N&amp;B'!Print_Area</vt:lpstr>
      <vt:lpstr>'Note table N&amp;B to M&amp;D'!Print_Area</vt:lpstr>
      <vt:lpstr>'SA blended to discrete'!Print_Area</vt:lpstr>
      <vt:lpstr>'SA discrete to blended'!Print_Area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Susannah Filipovic</dc:creator>
  <cp:lastModifiedBy>Michele Levine</cp:lastModifiedBy>
  <cp:lastPrinted>2024-05-01T23:24:37Z</cp:lastPrinted>
  <dcterms:created xsi:type="dcterms:W3CDTF">2015-06-05T18:17:20Z</dcterms:created>
  <dcterms:modified xsi:type="dcterms:W3CDTF">2024-05-06T18:38:16Z</dcterms:modified>
</cp:coreProperties>
</file>